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20" yWindow="65206" windowWidth="8820" windowHeight="10560" tabRatio="833" activeTab="0"/>
  </bookViews>
  <sheets>
    <sheet name="Contents" sheetId="1" r:id="rId1"/>
    <sheet name="Unexpected Event Detection " sheetId="2" r:id="rId2"/>
    <sheet name="Experiment 2" sheetId="3" r:id="rId3"/>
    <sheet name="Table 3 and Order Effects" sheetId="4" r:id="rId4"/>
    <sheet name="Figure 7" sheetId="5" r:id="rId5"/>
    <sheet name="Screen Visual Angles" sheetId="6" r:id="rId6"/>
    <sheet name="Session Data" sheetId="7" r:id="rId7"/>
    <sheet name="Trial Data" sheetId="8" r:id="rId8"/>
  </sheets>
  <definedNames/>
  <calcPr fullCalcOnLoad="1"/>
</workbook>
</file>

<file path=xl/sharedStrings.xml><?xml version="1.0" encoding="utf-8"?>
<sst xmlns="http://schemas.openxmlformats.org/spreadsheetml/2006/main" count="1567" uniqueCount="339">
  <si>
    <t>p1</t>
  </si>
  <si>
    <t>p2</t>
  </si>
  <si>
    <t>Z</t>
  </si>
  <si>
    <t>p1-p2</t>
  </si>
  <si>
    <t>n1p1</t>
  </si>
  <si>
    <t>n2p2</t>
  </si>
  <si>
    <t>n1+n2</t>
  </si>
  <si>
    <t>1/n2</t>
  </si>
  <si>
    <t>a</t>
  </si>
  <si>
    <t>b</t>
  </si>
  <si>
    <t>d</t>
  </si>
  <si>
    <t>e</t>
  </si>
  <si>
    <t>f</t>
  </si>
  <si>
    <t>g</t>
  </si>
  <si>
    <t>h</t>
  </si>
  <si>
    <t>i</t>
  </si>
  <si>
    <t>j</t>
  </si>
  <si>
    <t>1/n1</t>
  </si>
  <si>
    <t>c</t>
  </si>
  <si>
    <t>b+c</t>
  </si>
  <si>
    <t>g/d</t>
  </si>
  <si>
    <t>1-h</t>
  </si>
  <si>
    <t>e+f</t>
  </si>
  <si>
    <t>k</t>
  </si>
  <si>
    <t>l</t>
  </si>
  <si>
    <t>m</t>
  </si>
  <si>
    <t>hij</t>
  </si>
  <si>
    <t>sqrt k</t>
  </si>
  <si>
    <t>a/l</t>
  </si>
  <si>
    <t>α</t>
  </si>
  <si>
    <t>α/2</t>
  </si>
  <si>
    <t>q</t>
  </si>
  <si>
    <t>r</t>
  </si>
  <si>
    <t>1-q</t>
  </si>
  <si>
    <t>Zα</t>
  </si>
  <si>
    <t>Z1-α</t>
  </si>
  <si>
    <t>s</t>
  </si>
  <si>
    <t>t</t>
  </si>
  <si>
    <t>u</t>
  </si>
  <si>
    <t>p</t>
  </si>
  <si>
    <t>x2</t>
  </si>
  <si>
    <t>v</t>
  </si>
  <si>
    <t>Abs Z</t>
  </si>
  <si>
    <t>w</t>
  </si>
  <si>
    <t>Normdist</t>
  </si>
  <si>
    <t>x</t>
  </si>
  <si>
    <t>Out of</t>
  </si>
  <si>
    <t>Ratio</t>
  </si>
  <si>
    <t>d1</t>
  </si>
  <si>
    <t>n1</t>
  </si>
  <si>
    <t>d2</t>
  </si>
  <si>
    <t>n2</t>
  </si>
  <si>
    <t>Probability of a 1st detection next</t>
  </si>
  <si>
    <t>Probability of a subsequent detection next</t>
  </si>
  <si>
    <t>A</t>
  </si>
  <si>
    <t>B</t>
  </si>
  <si>
    <t>C</t>
  </si>
  <si>
    <t>D</t>
  </si>
  <si>
    <t>N</t>
  </si>
  <si>
    <t>Products</t>
  </si>
  <si>
    <t>a: (A+B)!</t>
  </si>
  <si>
    <t>b: (C+D)!</t>
  </si>
  <si>
    <t>c: (A+C)!</t>
  </si>
  <si>
    <t>d: (B+D)!</t>
  </si>
  <si>
    <t>x/X</t>
  </si>
  <si>
    <t>N!</t>
  </si>
  <si>
    <t>A!</t>
  </si>
  <si>
    <t>B!</t>
  </si>
  <si>
    <t>C!</t>
  </si>
  <si>
    <t>D!</t>
  </si>
  <si>
    <t>UNEXPECTED EVENT DETECTION</t>
  </si>
  <si>
    <t>Session
ID</t>
  </si>
  <si>
    <t>Average Hit Accuracy</t>
  </si>
  <si>
    <t>Group Accuracy</t>
  </si>
  <si>
    <t># Detections</t>
  </si>
  <si>
    <t># Subjects</t>
  </si>
  <si>
    <t>Total =</t>
  </si>
  <si>
    <t>Correlation</t>
  </si>
  <si>
    <t>This workbook is provided to you to share data reported in:</t>
  </si>
  <si>
    <t>HANDSHAKE (HH)</t>
  </si>
  <si>
    <t>HH in Experiment 1 before 1st detection</t>
  </si>
  <si>
    <t>HH in Experiment 2 before 1st detection</t>
  </si>
  <si>
    <t>CHOOSE-UP (HC)</t>
  </si>
  <si>
    <t>HC in Experiment 1 before 1st detection</t>
  </si>
  <si>
    <t>HC in Experiment 2 before 1st detection</t>
  </si>
  <si>
    <t>BL in Experiment 1 before 1st detection</t>
  </si>
  <si>
    <t>BL in Experiment 2 before 1st detection</t>
  </si>
  <si>
    <t>LOST BALL (BL)</t>
  </si>
  <si>
    <t># Detected</t>
  </si>
  <si>
    <t>Correlation =</t>
  </si>
  <si>
    <t>squared =</t>
  </si>
  <si>
    <t>Ballgame Hit Accuracy</t>
  </si>
  <si>
    <t>Handgame Hit Accuracy</t>
  </si>
  <si>
    <t>numerator: a x b x c x d</t>
  </si>
  <si>
    <t>denominator: N! x A! x B! x C! x D!</t>
  </si>
  <si>
    <t>p = numerator/denominator</t>
  </si>
  <si>
    <t>Inattentional blindness and augmented-vision displays:  Effects of cartoon-like filtering and attended scene</t>
  </si>
  <si>
    <t>Neisser &amp; Becklen (N&amp;B), 1975</t>
  </si>
  <si>
    <t>Apfelbaum et al., 2008</t>
  </si>
  <si>
    <r>
      <t xml:space="preserve">Angle </t>
    </r>
    <r>
      <rPr>
        <sz val="10"/>
        <rFont val="Arial"/>
        <family val="2"/>
      </rPr>
      <t>(Degrees)</t>
    </r>
  </si>
  <si>
    <r>
      <t xml:space="preserve">Distance
</t>
    </r>
    <r>
      <rPr>
        <sz val="10"/>
        <rFont val="Arial"/>
        <family val="2"/>
      </rPr>
      <t>(cm)</t>
    </r>
  </si>
  <si>
    <r>
      <t xml:space="preserve">Width
</t>
    </r>
    <r>
      <rPr>
        <sz val="10"/>
        <rFont val="Arial"/>
        <family val="2"/>
      </rPr>
      <t>(cm)</t>
    </r>
  </si>
  <si>
    <t>A Comparison of Screen Visual Angles Used in this Study and in Neisser &amp; Becklen, 1975</t>
  </si>
  <si>
    <r>
      <t xml:space="preserve">Inattentional blindness and augmented-vision displays:  Effects of cartoon-like filtering and attended scene
</t>
    </r>
    <r>
      <rPr>
        <i/>
        <sz val="10"/>
        <rFont val="Arial"/>
        <family val="2"/>
      </rPr>
      <t>by</t>
    </r>
    <r>
      <rPr>
        <sz val="10"/>
        <rFont val="Arial"/>
        <family val="0"/>
      </rPr>
      <t xml:space="preserve"> Henry L. Apfelbaum, Doris H. Apfelbaum, Russell L. Woods, and Eli Peli
Schepens Eye Research Institute and Harvard Medical School, Boston, MA, USA
</t>
    </r>
  </si>
  <si>
    <r>
      <t xml:space="preserve">The </t>
    </r>
    <r>
      <rPr>
        <b/>
        <sz val="10"/>
        <rFont val="Arial"/>
        <family val="2"/>
      </rPr>
      <t>Screen Visual Angles</t>
    </r>
    <r>
      <rPr>
        <sz val="10"/>
        <rFont val="Arial"/>
        <family val="0"/>
      </rPr>
      <t xml:space="preserve"> worksheet provides the screen visual angles reported in the comparison of our results with those of Neisser and Becklen (N&amp;B, 1975).</t>
    </r>
  </si>
  <si>
    <t xml:space="preserve">Inattentional Blindness and Augmented-vision Displays:  Effects of Cartoon-like Filtering and Attended Scene
</t>
  </si>
  <si>
    <t xml:space="preserve">Fisher Exact tests reported in the Experiment 2 Unexpected Event Detection Results
</t>
  </si>
  <si>
    <t xml:space="preserve">Fisher Exact test for 2x2 tables:
</t>
  </si>
  <si>
    <t>Attended Scene</t>
  </si>
  <si>
    <t>Unattended Scene</t>
  </si>
  <si>
    <t xml:space="preserve">UE Event:  Juggler
</t>
  </si>
  <si>
    <t xml:space="preserve">Detected
</t>
  </si>
  <si>
    <t xml:space="preserve">Not Detected
</t>
  </si>
  <si>
    <r>
      <t>Table 3:</t>
    </r>
    <r>
      <rPr>
        <i/>
        <sz val="11"/>
        <rFont val="Arial"/>
        <family val="2"/>
      </rPr>
      <t xml:space="preserve">  </t>
    </r>
    <r>
      <rPr>
        <sz val="11"/>
        <rFont val="Arial"/>
        <family val="2"/>
      </rPr>
      <t xml:space="preserve">Population equivalence.  The detection rates of equivalent trials in the two experiments were comparable, given the small sample sizes.  </t>
    </r>
    <r>
      <rPr>
        <i/>
        <sz val="11"/>
        <rFont val="Arial"/>
        <family val="2"/>
      </rPr>
      <t>p</t>
    </r>
    <r>
      <rPr>
        <sz val="11"/>
        <rFont val="Arial"/>
        <family val="2"/>
      </rPr>
      <t xml:space="preserve"> is the probability that the rates are from equivalent populations. </t>
    </r>
    <r>
      <rPr>
        <b/>
        <sz val="11"/>
        <rFont val="Arial"/>
        <family val="2"/>
      </rPr>
      <t xml:space="preserve"> </t>
    </r>
    <r>
      <rPr>
        <b/>
        <i/>
        <sz val="11"/>
        <rFont val="Arial"/>
        <family val="2"/>
      </rPr>
      <t xml:space="preserve">
</t>
    </r>
  </si>
  <si>
    <r>
      <t>The</t>
    </r>
    <r>
      <rPr>
        <b/>
        <sz val="10"/>
        <rFont val="Arial"/>
        <family val="2"/>
      </rPr>
      <t xml:space="preserve"> Experiment 2</t>
    </r>
    <r>
      <rPr>
        <sz val="10"/>
        <rFont val="Arial"/>
        <family val="0"/>
      </rPr>
      <t xml:space="preserve"> worksheet contains the Fisher Exact tests reported in the Experiment 2 'Unexpected Event Detection' Results.
</t>
    </r>
  </si>
  <si>
    <t xml:space="preserve">Experiment 1:  Order Effects (priming)
</t>
  </si>
  <si>
    <t xml:space="preserve">A comparison of the probabilities of detecting a UE in a trial that occurred before any UE had been detected in a session, and the probability of detecting a UE after at least one had been detected.
</t>
  </si>
  <si>
    <r>
      <t xml:space="preserve">The </t>
    </r>
    <r>
      <rPr>
        <b/>
        <sz val="10"/>
        <rFont val="Arial"/>
        <family val="2"/>
      </rPr>
      <t>Table 3 and Order Effects</t>
    </r>
    <r>
      <rPr>
        <sz val="10"/>
        <rFont val="Arial"/>
        <family val="0"/>
      </rPr>
      <t xml:space="preserve"> worksheet contains the calculations used for data presented in the Experiment 2 Results 'Population Equivalence' section on the top half.  The lower half contains information used in the "Order Effects (priming)" section of Experiment 1 Results.</t>
    </r>
  </si>
  <si>
    <t xml:space="preserve">Inattentional Blindness and Augmented-vision Displays:  Effects of Cartoon-like Filtering and Attended Scene
</t>
  </si>
  <si>
    <t>DataSetNumber</t>
  </si>
  <si>
    <t>SessionID</t>
  </si>
  <si>
    <t>*0.74</t>
  </si>
  <si>
    <t>*0.75</t>
  </si>
  <si>
    <t>Maximum</t>
  </si>
  <si>
    <t>75th Percentile Value</t>
  </si>
  <si>
    <t>Median</t>
  </si>
  <si>
    <t>25th Percentile Value</t>
  </si>
  <si>
    <t>Minimum</t>
  </si>
  <si>
    <t>*Designates the two values that are outliers more than 1.5 times the interquartile range above the 75th percentile and were not used in calculations.</t>
  </si>
  <si>
    <r>
      <t>Figure 7</t>
    </r>
    <r>
      <rPr>
        <sz val="11"/>
        <rFont val="Arial"/>
        <family val="0"/>
      </rPr>
      <t xml:space="preserve">.  Average response times to attended events varied across different takes of the attended ball game (B1-4) and hand game (H1-4) scenes.  Blocked views during the ball game resulted in wider variations in response time.  The boxes enclose the 25th and 75th percentile values, with the median shown at the "waist".  The "whiskers" enclose the maximum and minimum values, but H3 excludes two outliers (+) more than 1.5 times the interquartile range above the 75th percentile.
</t>
    </r>
  </si>
  <si>
    <t>Figure 6: Frequency of UE detection by subjects</t>
  </si>
  <si>
    <r>
      <t>Experiment 2: Compare Proportions in the two populations</t>
    </r>
    <r>
      <rPr>
        <b/>
        <sz val="10"/>
        <rFont val="Arial"/>
        <family val="2"/>
      </rPr>
      <t xml:space="preserve">
</t>
    </r>
  </si>
  <si>
    <t>Inattentional Blindness and Augmented-vision Displays:  Effects of Cartoon-like Filtering and Attended Scene</t>
  </si>
  <si>
    <t xml:space="preserve">
</t>
  </si>
  <si>
    <t>Formula used to compare proportions</t>
  </si>
  <si>
    <r>
      <t xml:space="preserve">The </t>
    </r>
    <r>
      <rPr>
        <b/>
        <sz val="10"/>
        <rFont val="Arial"/>
        <family val="2"/>
      </rPr>
      <t>Figure 7</t>
    </r>
    <r>
      <rPr>
        <sz val="10"/>
        <rFont val="Arial"/>
        <family val="0"/>
      </rPr>
      <t xml:space="preserve"> worksheet provides the data for the Figure 7 boxplots.</t>
    </r>
  </si>
  <si>
    <t xml:space="preserve"> Excel and MATLAB use slightly different quartile formulas.  We modified the MATLAB routines to match Excel.
</t>
  </si>
  <si>
    <r>
      <t xml:space="preserve">p </t>
    </r>
    <r>
      <rPr>
        <sz val="10"/>
        <rFont val="Arial"/>
        <family val="2"/>
      </rPr>
      <t>(from SPSS)</t>
    </r>
  </si>
  <si>
    <t>B Hit Accuracy</t>
  </si>
  <si>
    <t>H Hit Accuracy</t>
  </si>
  <si>
    <t>B Response time</t>
  </si>
  <si>
    <t>H  Response time</t>
  </si>
  <si>
    <t>FF Hit Accuracy</t>
  </si>
  <si>
    <t>FC Hit Accuracy</t>
  </si>
  <si>
    <t>CF Hit Accuracy</t>
  </si>
  <si>
    <t>CC Hit Accuracy</t>
  </si>
  <si>
    <t>FF Response Time</t>
  </si>
  <si>
    <t>FC Response Time</t>
  </si>
  <si>
    <t>CF Response Time</t>
  </si>
  <si>
    <t>CC Response Time</t>
  </si>
  <si>
    <t>BN1 Hit Accuracy</t>
  </si>
  <si>
    <t>BN2 Hit Accuracy</t>
  </si>
  <si>
    <t>BN3 Hit Accuracy</t>
  </si>
  <si>
    <t>BN5 Hit Accuracy</t>
  </si>
  <si>
    <t>HN2 Hit Accuracy</t>
  </si>
  <si>
    <t>HN5 Hit Accuracy</t>
  </si>
  <si>
    <t>HN6 Hit Accuracy</t>
  </si>
  <si>
    <t>HN7 Hit Accuracy</t>
  </si>
  <si>
    <t>BN1 Response time</t>
  </si>
  <si>
    <t>BN2 Response time</t>
  </si>
  <si>
    <t>BN3 Response time</t>
  </si>
  <si>
    <t>BN5 Response time</t>
  </si>
  <si>
    <t>HN2  Response time</t>
  </si>
  <si>
    <t>HN5  Response time</t>
  </si>
  <si>
    <t>HN6  Response time</t>
  </si>
  <si>
    <t>HN7  Response time</t>
  </si>
  <si>
    <t>BJ Detected</t>
  </si>
  <si>
    <t>BL Detected</t>
  </si>
  <si>
    <t>BU Detected</t>
  </si>
  <si>
    <t>HC Detected</t>
  </si>
  <si>
    <t>HH Detected</t>
  </si>
  <si>
    <t>HT Detected</t>
  </si>
  <si>
    <t>Detected with BN1</t>
  </si>
  <si>
    <t>Detected with BN2</t>
  </si>
  <si>
    <t>Detected with BN3</t>
  </si>
  <si>
    <t>Detected with BN5</t>
  </si>
  <si>
    <t>Detected with HN2</t>
  </si>
  <si>
    <t>Detected with HN5</t>
  </si>
  <si>
    <t>Detected with HN6</t>
  </si>
  <si>
    <t>Detected with HN7</t>
  </si>
  <si>
    <t>Detected with FF</t>
  </si>
  <si>
    <t>Detected with FC</t>
  </si>
  <si>
    <t>Detected with CF</t>
  </si>
  <si>
    <t>BUE Detected with FF</t>
  </si>
  <si>
    <t>BUE Detected with FC</t>
  </si>
  <si>
    <t>BUE Detected with CF</t>
  </si>
  <si>
    <t>HUE Detected with FF</t>
  </si>
  <si>
    <t>HUE Detected with FC</t>
  </si>
  <si>
    <t>HUE Detected with CF</t>
  </si>
  <si>
    <t>BJ Treatment</t>
  </si>
  <si>
    <t>BL Treatment</t>
  </si>
  <si>
    <t>BU Treatment</t>
  </si>
  <si>
    <t>HC Treatment</t>
  </si>
  <si>
    <t>HH Treatment</t>
  </si>
  <si>
    <t>HT Treatment</t>
  </si>
  <si>
    <t>Session</t>
  </si>
  <si>
    <t>Trial Sequence Number</t>
  </si>
  <si>
    <t>Attended Game</t>
  </si>
  <si>
    <t>NTake number</t>
  </si>
  <si>
    <t>UE Scene</t>
  </si>
  <si>
    <t>Treatment</t>
  </si>
  <si>
    <t>UE Sequence Number</t>
  </si>
  <si>
    <t>Detected</t>
  </si>
  <si>
    <t>Hit Rate</t>
  </si>
  <si>
    <t>BN2CHN5C</t>
  </si>
  <si>
    <t>CC</t>
  </si>
  <si>
    <t>HN6FBJ1F</t>
  </si>
  <si>
    <t>H</t>
  </si>
  <si>
    <t>J</t>
  </si>
  <si>
    <t>FF</t>
  </si>
  <si>
    <t>BN1FHC2F</t>
  </si>
  <si>
    <t>BN3CHH2F</t>
  </si>
  <si>
    <t>CF</t>
  </si>
  <si>
    <t>HN5FBL2C</t>
  </si>
  <si>
    <t>L</t>
  </si>
  <si>
    <t>FC</t>
  </si>
  <si>
    <t>HN2CBU1F</t>
  </si>
  <si>
    <t>U</t>
  </si>
  <si>
    <t>HN7CBN2C</t>
  </si>
  <si>
    <t>BN5FHT2C</t>
  </si>
  <si>
    <t>T</t>
  </si>
  <si>
    <t>HN7CBN3C</t>
  </si>
  <si>
    <t>BN1FHH2F</t>
  </si>
  <si>
    <t>HN5FBJ1F</t>
  </si>
  <si>
    <t>BN3CHN7C</t>
  </si>
  <si>
    <t>HN6FBU1C</t>
  </si>
  <si>
    <t>BN2CHC2F</t>
  </si>
  <si>
    <t>HN2CBL2F</t>
  </si>
  <si>
    <t>HN2FBU1F</t>
  </si>
  <si>
    <t>BN5FHH2F</t>
  </si>
  <si>
    <t>BN3CHT2F</t>
  </si>
  <si>
    <t>HN5FBJ1C</t>
  </si>
  <si>
    <t>BN1CHN7C</t>
  </si>
  <si>
    <t>HN6CBL2F</t>
  </si>
  <si>
    <t>BN2FHC2C</t>
  </si>
  <si>
    <t>BN2CHN2C</t>
  </si>
  <si>
    <t>HN6CBN2C</t>
  </si>
  <si>
    <t>HN2FBL2F</t>
  </si>
  <si>
    <t>BN3FHT2F</t>
  </si>
  <si>
    <t>BN1CHC2F</t>
  </si>
  <si>
    <t>HN7FBU1C</t>
  </si>
  <si>
    <t>HN5CBJ1F</t>
  </si>
  <si>
    <t>BN5FHH2C</t>
  </si>
  <si>
    <t>HN5FBL2F</t>
  </si>
  <si>
    <t>HN2FBJ1C</t>
  </si>
  <si>
    <t>HN6CBN3C</t>
  </si>
  <si>
    <t>HN7CBU1F</t>
  </si>
  <si>
    <t>BN1FHC2C</t>
  </si>
  <si>
    <t>BN3FHH2F</t>
  </si>
  <si>
    <t>HN6CBU1F</t>
  </si>
  <si>
    <t>HN7FBJ1F</t>
  </si>
  <si>
    <t>BN2CHN6C</t>
  </si>
  <si>
    <t>BN5CHT2F</t>
  </si>
  <si>
    <t>HN2CBN1C</t>
  </si>
  <si>
    <t>BN1FHH2C</t>
  </si>
  <si>
    <t>HN7FBL2C</t>
  </si>
  <si>
    <t>HN6CBN5C</t>
  </si>
  <si>
    <t>BN5FHC2F</t>
  </si>
  <si>
    <t>BN2CHT2F</t>
  </si>
  <si>
    <t>BN3FHH2C</t>
  </si>
  <si>
    <t>BN5CHN5C</t>
  </si>
  <si>
    <t>BN2FHT2F</t>
  </si>
  <si>
    <t>HN7CBL2F</t>
  </si>
  <si>
    <t>HN5FBU1C</t>
  </si>
  <si>
    <t>BN5CHN7C</t>
  </si>
  <si>
    <t>HN7CBN5C</t>
  </si>
  <si>
    <t>BN2FHT2C</t>
  </si>
  <si>
    <t>BN3FHC2F</t>
  </si>
  <si>
    <t>HN2CBJ1F</t>
  </si>
  <si>
    <t>HN6FBL2F</t>
  </si>
  <si>
    <t>BN1CHH2F</t>
  </si>
  <si>
    <t>BN3FHT2C</t>
  </si>
  <si>
    <t>BN5CHC2F</t>
  </si>
  <si>
    <t>HN7FBL2F</t>
  </si>
  <si>
    <t>HN5CBN2C</t>
  </si>
  <si>
    <t>BN5CHN6C</t>
  </si>
  <si>
    <t>HN2FBJ1F</t>
  </si>
  <si>
    <t>BN5FHC2C</t>
  </si>
  <si>
    <t>HN6FBU1F</t>
  </si>
  <si>
    <t>HN2FBU1C</t>
  </si>
  <si>
    <t>BN2CHN7C</t>
  </si>
  <si>
    <t>HN6CBJ1F</t>
  </si>
  <si>
    <t>BN5FHT2F</t>
  </si>
  <si>
    <t>BN3CHN2C</t>
  </si>
  <si>
    <t>HN5CBL2F</t>
  </si>
  <si>
    <t>HN6FBJ1C</t>
  </si>
  <si>
    <t>BN1CHN2C</t>
  </si>
  <si>
    <t>BN2FHH2C</t>
  </si>
  <si>
    <t>HN7FBU1F</t>
  </si>
  <si>
    <t>HN7FBJ1C</t>
  </si>
  <si>
    <t>BN3CHN5C</t>
  </si>
  <si>
    <t>HN2CBN2C</t>
  </si>
  <si>
    <t>BN1FHT2F</t>
  </si>
  <si>
    <t>HN5CBN3C</t>
  </si>
  <si>
    <t>BN1FHT2C</t>
  </si>
  <si>
    <t>HN2FBL2C</t>
  </si>
  <si>
    <t>BN1CHN6C</t>
  </si>
  <si>
    <t>BN1CHT2F</t>
  </si>
  <si>
    <t>BN2FHC2F</t>
  </si>
  <si>
    <t>HN6CBN1C</t>
  </si>
  <si>
    <t>HN7CBJ1F</t>
  </si>
  <si>
    <t>HN5CBN1C</t>
  </si>
  <si>
    <t>HN5CBN5C</t>
  </si>
  <si>
    <t>HN2CBN5C</t>
  </si>
  <si>
    <t>BN3CHC2F</t>
  </si>
  <si>
    <t>BN3CHN6C</t>
  </si>
  <si>
    <t>HN5FBU1F</t>
  </si>
  <si>
    <t>BN5CHN2C</t>
  </si>
  <si>
    <t>BN3FHC2C</t>
  </si>
  <si>
    <t>HN7CBN1C</t>
  </si>
  <si>
    <t>BN2FHH2F</t>
  </si>
  <si>
    <t>HN6FBL2C</t>
  </si>
  <si>
    <t>HN5CBU1F</t>
  </si>
  <si>
    <t>Presentation</t>
  </si>
  <si>
    <t>Avg Resp Time
(msec)</t>
  </si>
  <si>
    <r>
      <t>Notes:</t>
    </r>
    <r>
      <rPr>
        <sz val="10"/>
        <rFont val="Arial"/>
        <family val="0"/>
      </rPr>
      <t xml:space="preserve">
Game codes:
  B: Ballgame
  H: Handgame.</t>
    </r>
  </si>
  <si>
    <t xml:space="preserve">
Scene codes:
  B J: Ballgame Juggler.                                               HH: Handgame Handshakes.
  BU: Ballgame Umbrella Woman.                                 HT: Handgame Ball Toss.
  BL: Ballgame Lost Ball.                                              HC: Handgame Choose-Up.
  BUE: Any Ballgame Unexpected Event scene.             HUE: Any Handgame Unexpected Event scene.
  BNx: Attended (non-UE) Ballgame Take.                      HNx: Attended (non-UE) Handgame Take.
  Note: The take numbers here are the actual numbers used in the application. 
           Takes were renumbered sequentially for clarity in the paper.</t>
  </si>
  <si>
    <t xml:space="preserve">
Treatment codes:
 FF: Both attended and unattended scenes in Full color
 CC: Both attended and unattended scenes Cartooned.
 CF: Attended scene Cartooned and unattended scene in Full color.
 FC: Attended scene in Full color and unattended scene Cartooned. </t>
  </si>
  <si>
    <r>
      <t>Notes:</t>
    </r>
    <r>
      <rPr>
        <sz val="10"/>
        <rFont val="Arial"/>
        <family val="0"/>
      </rPr>
      <t xml:space="preserve">
 Detected code  -1 and 
 UE Sequence Number -1 
 are used for trials in which
 no UE was presented.</t>
    </r>
  </si>
  <si>
    <t xml:space="preserve">
UE Scene codes:
  J: Juggler                   H: Handshakes
  U: Umbrella Woman    T: Ball Toss
  L: Lost Ball                 C: Choose-Up
  N: No Unexpected Event</t>
  </si>
  <si>
    <t xml:space="preserve">
  For each set of four characters:
    The first character identifies the Game (B for Ballgame or H for Handgame).
    The second character identifies the UE Scene (as above).
    The third character identifies the Take number. (Note that in the paper, takes are labelled 1-4,
     in order of actual take number, while actual take numbers are given here.)
    The fourth character identifies the Treatment (F for Full color and C for Cartooned.</t>
  </si>
  <si>
    <t xml:space="preserve">
Presentation Codes:
  The first four characters 
  identify the Attended Scene.
  The next four characters
  identify the Unattended Scene.
Columns E through I are decom-positions of the Presentation Code.</t>
  </si>
  <si>
    <r>
      <t xml:space="preserve">The </t>
    </r>
    <r>
      <rPr>
        <b/>
        <sz val="10"/>
        <rFont val="Arial"/>
        <family val="2"/>
      </rPr>
      <t xml:space="preserve">Unexpected event detection </t>
    </r>
    <r>
      <rPr>
        <sz val="10"/>
        <rFont val="Arial"/>
        <family val="2"/>
      </rPr>
      <t>worksheet contains per-session results as well as eresults grouped by number of detections. It also records  the correlation data reported in the 'Attentiveness' section of Experiment 1 Results.</t>
    </r>
  </si>
  <si>
    <t>Ballgame Response time (s)</t>
  </si>
  <si>
    <t>Handgame  Response time (s)</t>
  </si>
  <si>
    <t>Average Response Time (s)</t>
  </si>
  <si>
    <t>Group Response Time (s)</t>
  </si>
  <si>
    <t>Squared</t>
  </si>
  <si>
    <r>
      <t>Data for these worksheets comes from the Microsoft Access application that controls experiment sessions, records responses, and scores detections. The application also contains many of the analyses reported in the paper and summarized here. The analysis routines for Experiment 1 enter data in to two tables, one with one row for each of the 36 sessions and the other with one row for each of the 8 scored trials of each session. These tables adjust the trial 5 through 12 responses to account for possible later recognition that an unexpected event had been detected. The resulting data sets have been copied here to the</t>
    </r>
    <r>
      <rPr>
        <b/>
        <sz val="10"/>
        <rFont val="Arial"/>
        <family val="2"/>
      </rPr>
      <t xml:space="preserve"> Session Data</t>
    </r>
    <r>
      <rPr>
        <sz val="10"/>
        <rFont val="Arial"/>
        <family val="0"/>
      </rPr>
      <t xml:space="preserve"> and</t>
    </r>
    <r>
      <rPr>
        <b/>
        <sz val="10"/>
        <rFont val="Arial"/>
        <family val="2"/>
      </rPr>
      <t xml:space="preserve"> Trial Data</t>
    </r>
    <r>
      <rPr>
        <sz val="10"/>
        <rFont val="Arial"/>
        <family val="0"/>
      </rPr>
      <t xml:space="preserve"> worksheets. The columns of the Session Data worksheet give the hit accuracy, response times and detection rates averaged over the various dimensions of the study for that session. The columns of theTrial Data worksheet  identify the trial conditions and give the average response time, hit accuracy, and detected/not detected/not an unexpected event/ score. 
</t>
    </r>
  </si>
  <si>
    <t>B1 Response time (s)</t>
  </si>
  <si>
    <t>B2 Response time (s)</t>
  </si>
  <si>
    <t>B3 Response time (s)</t>
  </si>
  <si>
    <t>B4 Response time (s)</t>
  </si>
  <si>
    <t>H1  Response time (s)</t>
  </si>
  <si>
    <t>H2  Response time (s)</t>
  </si>
  <si>
    <t>H3  Response time (s)</t>
  </si>
  <si>
    <t>H4  Response time (s)</t>
  </si>
  <si>
    <t>Per-session data copied from the per-session scored data table in the experiment's database.
All response times are in seconds.</t>
  </si>
  <si>
    <t>Data copied from the per-trial scored data table in the experiment's database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</si>
</sst>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
    <numFmt numFmtId="169" formatCode="###"/>
    <numFmt numFmtId="170" formatCode="####"/>
    <numFmt numFmtId="171" formatCode="0.0000"/>
    <numFmt numFmtId="172" formatCode=";.;;"/>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0000"/>
    <numFmt numFmtId="178" formatCode="0.00000"/>
    <numFmt numFmtId="179" formatCode="0.000"/>
    <numFmt numFmtId="180" formatCode="0.0000000"/>
    <numFmt numFmtId="181" formatCode="0.0000E+00"/>
    <numFmt numFmtId="182" formatCode="0.000E+00"/>
    <numFmt numFmtId="183" formatCode="0.00000000"/>
    <numFmt numFmtId="184" formatCode="0.0"/>
    <numFmt numFmtId="185" formatCode="0.0%"/>
  </numFmts>
  <fonts count="18">
    <font>
      <sz val="10"/>
      <name val="Arial"/>
      <family val="0"/>
    </font>
    <font>
      <sz val="8"/>
      <name val="Arial"/>
      <family val="0"/>
    </font>
    <font>
      <b/>
      <sz val="10"/>
      <name val="Arial"/>
      <family val="2"/>
    </font>
    <font>
      <b/>
      <sz val="10"/>
      <color indexed="22"/>
      <name val="Arial"/>
      <family val="2"/>
    </font>
    <font>
      <sz val="10"/>
      <color indexed="22"/>
      <name val="Arial"/>
      <family val="2"/>
    </font>
    <font>
      <sz val="10"/>
      <color indexed="8"/>
      <name val="Arial"/>
      <family val="0"/>
    </font>
    <font>
      <b/>
      <sz val="12"/>
      <name val="Arial"/>
      <family val="2"/>
    </font>
    <font>
      <b/>
      <sz val="10"/>
      <color indexed="8"/>
      <name val="Arial"/>
      <family val="0"/>
    </font>
    <font>
      <b/>
      <sz val="9"/>
      <name val="Arial"/>
      <family val="2"/>
    </font>
    <font>
      <i/>
      <sz val="10"/>
      <name val="Arial"/>
      <family val="2"/>
    </font>
    <font>
      <u val="single"/>
      <sz val="10"/>
      <color indexed="12"/>
      <name val="Arial"/>
      <family val="0"/>
    </font>
    <font>
      <u val="single"/>
      <sz val="10"/>
      <color indexed="36"/>
      <name val="Arial"/>
      <family val="0"/>
    </font>
    <font>
      <sz val="11"/>
      <name val="Arial"/>
      <family val="2"/>
    </font>
    <font>
      <b/>
      <sz val="11"/>
      <color indexed="9"/>
      <name val="Arial"/>
      <family val="2"/>
    </font>
    <font>
      <i/>
      <sz val="11"/>
      <name val="Arial"/>
      <family val="2"/>
    </font>
    <font>
      <b/>
      <sz val="11"/>
      <name val="Arial"/>
      <family val="2"/>
    </font>
    <font>
      <b/>
      <i/>
      <sz val="11"/>
      <name val="Arial"/>
      <family val="2"/>
    </font>
    <font>
      <b/>
      <sz val="12"/>
      <color indexed="9"/>
      <name val="Arial"/>
      <family val="2"/>
    </font>
  </fonts>
  <fills count="1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62"/>
        <bgColor indexed="64"/>
      </patternFill>
    </fill>
    <fill>
      <patternFill patternType="solid">
        <fgColor indexed="22"/>
        <bgColor indexed="64"/>
      </patternFill>
    </fill>
    <fill>
      <patternFill patternType="solid">
        <fgColor indexed="40"/>
        <bgColor indexed="64"/>
      </patternFill>
    </fill>
    <fill>
      <patternFill patternType="solid">
        <fgColor indexed="47"/>
        <bgColor indexed="64"/>
      </patternFill>
    </fill>
    <fill>
      <patternFill patternType="solid">
        <fgColor indexed="46"/>
        <bgColor indexed="64"/>
      </patternFill>
    </fill>
  </fills>
  <borders count="50">
    <border>
      <left/>
      <right/>
      <top/>
      <bottom/>
      <diagonal/>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ck"/>
    </border>
    <border>
      <left style="thin">
        <color indexed="8"/>
      </left>
      <right style="thin">
        <color indexed="8"/>
      </right>
      <top style="thin">
        <color indexed="8"/>
      </top>
      <bottom>
        <color indexed="63"/>
      </bottom>
    </border>
    <border>
      <left style="thin"/>
      <right style="thin"/>
      <top style="thin"/>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top style="thin">
        <color indexed="22"/>
      </top>
      <bottom style="thin"/>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color indexed="63"/>
      </right>
      <top style="medium"/>
      <bottom style="thin"/>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style="medium"/>
    </border>
    <border>
      <left>
        <color indexed="63"/>
      </left>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275">
    <xf numFmtId="0" fontId="0" fillId="0" borderId="0" xfId="0" applyAlignment="1">
      <alignment/>
    </xf>
    <xf numFmtId="0" fontId="2" fillId="0" borderId="0" xfId="0" applyFont="1" applyAlignment="1">
      <alignment horizontal="center"/>
    </xf>
    <xf numFmtId="0" fontId="0" fillId="0" borderId="0" xfId="0" applyAlignment="1">
      <alignment horizontal="center"/>
    </xf>
    <xf numFmtId="49" fontId="3" fillId="0" borderId="0" xfId="0" applyNumberFormat="1" applyFont="1" applyAlignment="1">
      <alignment horizontal="center"/>
    </xf>
    <xf numFmtId="49" fontId="4"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xf>
    <xf numFmtId="179" fontId="4" fillId="0" borderId="0" xfId="0" applyNumberFormat="1" applyFont="1" applyAlignment="1">
      <alignment horizontal="center"/>
    </xf>
    <xf numFmtId="179" fontId="0" fillId="0" borderId="0" xfId="0" applyNumberFormat="1" applyAlignment="1">
      <alignment horizontal="center"/>
    </xf>
    <xf numFmtId="10" fontId="2" fillId="2" borderId="1" xfId="0" applyNumberFormat="1" applyFont="1" applyFill="1" applyBorder="1" applyAlignment="1">
      <alignment horizontal="center"/>
    </xf>
    <xf numFmtId="10" fontId="2" fillId="2" borderId="2" xfId="0" applyNumberFormat="1" applyFont="1" applyFill="1" applyBorder="1" applyAlignment="1">
      <alignment horizontal="right"/>
    </xf>
    <xf numFmtId="10" fontId="2" fillId="2" borderId="3" xfId="0" applyNumberFormat="1" applyFont="1" applyFill="1" applyBorder="1" applyAlignment="1">
      <alignment horizontal="right"/>
    </xf>
    <xf numFmtId="10" fontId="0" fillId="0" borderId="0" xfId="0" applyNumberFormat="1" applyAlignment="1">
      <alignment horizontal="center"/>
    </xf>
    <xf numFmtId="0" fontId="8" fillId="0" borderId="0" xfId="0" applyFont="1" applyAlignment="1">
      <alignment vertical="center" wrapText="1"/>
    </xf>
    <xf numFmtId="0" fontId="0" fillId="0" borderId="0" xfId="0" applyAlignment="1">
      <alignment wrapText="1"/>
    </xf>
    <xf numFmtId="0" fontId="0" fillId="0" borderId="0" xfId="0" applyAlignment="1">
      <alignment vertical="top" wrapText="1"/>
    </xf>
    <xf numFmtId="2" fontId="2" fillId="3" borderId="4" xfId="0" applyNumberFormat="1" applyFont="1" applyFill="1" applyBorder="1" applyAlignment="1">
      <alignment horizontal="center"/>
    </xf>
    <xf numFmtId="179" fontId="0" fillId="0" borderId="5" xfId="0" applyNumberFormat="1" applyBorder="1" applyAlignment="1">
      <alignment horizontal="center"/>
    </xf>
    <xf numFmtId="179" fontId="0" fillId="0" borderId="1" xfId="0" applyNumberFormat="1" applyBorder="1" applyAlignment="1">
      <alignment horizontal="center"/>
    </xf>
    <xf numFmtId="179" fontId="0" fillId="0" borderId="6" xfId="0" applyNumberFormat="1" applyBorder="1" applyAlignment="1">
      <alignment horizontal="center"/>
    </xf>
    <xf numFmtId="179" fontId="0" fillId="0" borderId="7" xfId="0" applyNumberFormat="1" applyBorder="1" applyAlignment="1">
      <alignment horizontal="center"/>
    </xf>
    <xf numFmtId="0" fontId="0" fillId="0" borderId="0" xfId="0" applyAlignment="1">
      <alignment vertical="center"/>
    </xf>
    <xf numFmtId="0" fontId="0" fillId="0" borderId="0" xfId="0" applyAlignment="1">
      <alignment vertical="center" wrapText="1"/>
    </xf>
    <xf numFmtId="0" fontId="2" fillId="0" borderId="7" xfId="0" applyFont="1"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2" fillId="0" borderId="9" xfId="0" applyFont="1"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4" borderId="10" xfId="0" applyFont="1" applyFill="1" applyBorder="1" applyAlignment="1">
      <alignment horizontal="center"/>
    </xf>
    <xf numFmtId="179" fontId="0" fillId="0" borderId="5" xfId="0" applyNumberFormat="1" applyBorder="1" applyAlignment="1">
      <alignment/>
    </xf>
    <xf numFmtId="0" fontId="0" fillId="0" borderId="11" xfId="0" applyBorder="1" applyAlignment="1">
      <alignment horizontal="center"/>
    </xf>
    <xf numFmtId="0" fontId="0" fillId="0" borderId="12" xfId="0" applyBorder="1" applyAlignment="1">
      <alignment horizontal="center"/>
    </xf>
    <xf numFmtId="179" fontId="0" fillId="0" borderId="13" xfId="0" applyNumberFormat="1" applyBorder="1" applyAlignment="1">
      <alignment/>
    </xf>
    <xf numFmtId="179" fontId="0" fillId="0" borderId="0" xfId="0" applyNumberFormat="1" applyBorder="1" applyAlignment="1">
      <alignment horizontal="center"/>
    </xf>
    <xf numFmtId="0" fontId="2" fillId="2" borderId="3" xfId="0" applyFont="1" applyFill="1" applyBorder="1" applyAlignment="1">
      <alignment horizontal="center"/>
    </xf>
    <xf numFmtId="10" fontId="0" fillId="0" borderId="7" xfId="0" applyNumberFormat="1" applyBorder="1" applyAlignment="1">
      <alignment horizontal="center"/>
    </xf>
    <xf numFmtId="10" fontId="0" fillId="0" borderId="0" xfId="0" applyNumberFormat="1" applyBorder="1" applyAlignment="1">
      <alignment horizontal="center"/>
    </xf>
    <xf numFmtId="10" fontId="0" fillId="0" borderId="5" xfId="0" applyNumberFormat="1" applyBorder="1" applyAlignment="1">
      <alignment horizontal="center"/>
    </xf>
    <xf numFmtId="0" fontId="2" fillId="5" borderId="14" xfId="0" applyFont="1" applyFill="1" applyBorder="1" applyAlignment="1">
      <alignment horizontal="center" vertical="center" wrapText="1"/>
    </xf>
    <xf numFmtId="0" fontId="2" fillId="4" borderId="15" xfId="0" applyFont="1" applyFill="1" applyBorder="1" applyAlignment="1">
      <alignment horizontal="center"/>
    </xf>
    <xf numFmtId="0" fontId="2" fillId="4" borderId="16" xfId="0" applyFont="1" applyFill="1" applyBorder="1" applyAlignment="1">
      <alignment horizontal="center"/>
    </xf>
    <xf numFmtId="2" fontId="2" fillId="6" borderId="17" xfId="0" applyNumberFormat="1" applyFont="1" applyFill="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4" xfId="0" applyFont="1" applyBorder="1" applyAlignment="1">
      <alignment horizontal="center"/>
    </xf>
    <xf numFmtId="179" fontId="2" fillId="0" borderId="19" xfId="0" applyNumberFormat="1" applyFont="1" applyBorder="1" applyAlignment="1">
      <alignment horizontal="center"/>
    </xf>
    <xf numFmtId="179" fontId="2" fillId="0" borderId="14" xfId="0" applyNumberFormat="1" applyFont="1" applyBorder="1" applyAlignment="1">
      <alignment horizontal="center"/>
    </xf>
    <xf numFmtId="179" fontId="2" fillId="0" borderId="5" xfId="0" applyNumberFormat="1" applyFont="1" applyBorder="1" applyAlignment="1">
      <alignment horizontal="center"/>
    </xf>
    <xf numFmtId="179" fontId="2" fillId="0" borderId="6" xfId="0" applyNumberFormat="1" applyFont="1" applyBorder="1" applyAlignment="1">
      <alignment horizontal="center"/>
    </xf>
    <xf numFmtId="179" fontId="2" fillId="6" borderId="17" xfId="0" applyNumberFormat="1" applyFont="1" applyFill="1" applyBorder="1" applyAlignment="1">
      <alignment horizontal="center"/>
    </xf>
    <xf numFmtId="171" fontId="2" fillId="0" borderId="19" xfId="0" applyNumberFormat="1" applyFont="1" applyBorder="1" applyAlignment="1">
      <alignment horizontal="center"/>
    </xf>
    <xf numFmtId="171" fontId="2" fillId="0" borderId="14" xfId="0" applyNumberFormat="1" applyFont="1" applyBorder="1" applyAlignment="1">
      <alignment horizontal="center"/>
    </xf>
    <xf numFmtId="0" fontId="0" fillId="0" borderId="0" xfId="0" applyBorder="1" applyAlignment="1">
      <alignment/>
    </xf>
    <xf numFmtId="0" fontId="15" fillId="0" borderId="0" xfId="0" applyFont="1" applyFill="1" applyBorder="1" applyAlignment="1">
      <alignment/>
    </xf>
    <xf numFmtId="49" fontId="3" fillId="0" borderId="0" xfId="0" applyNumberFormat="1" applyFont="1" applyBorder="1" applyAlignment="1">
      <alignment horizontal="center"/>
    </xf>
    <xf numFmtId="49" fontId="4" fillId="0" borderId="0" xfId="0" applyNumberFormat="1" applyFont="1" applyBorder="1" applyAlignment="1">
      <alignment horizontal="center"/>
    </xf>
    <xf numFmtId="179" fontId="4" fillId="0" borderId="0" xfId="0" applyNumberFormat="1" applyFont="1" applyBorder="1" applyAlignment="1">
      <alignment horizontal="center"/>
    </xf>
    <xf numFmtId="49" fontId="3" fillId="0" borderId="20" xfId="0" applyNumberFormat="1" applyFont="1" applyBorder="1" applyAlignment="1">
      <alignment horizontal="center"/>
    </xf>
    <xf numFmtId="49" fontId="4" fillId="0" borderId="20" xfId="0" applyNumberFormat="1" applyFont="1" applyBorder="1" applyAlignment="1">
      <alignment horizontal="center"/>
    </xf>
    <xf numFmtId="179" fontId="4" fillId="0" borderId="20" xfId="0" applyNumberFormat="1" applyFont="1" applyBorder="1" applyAlignment="1">
      <alignment horizontal="center"/>
    </xf>
    <xf numFmtId="0" fontId="0" fillId="0" borderId="20" xfId="0" applyBorder="1" applyAlignment="1">
      <alignment/>
    </xf>
    <xf numFmtId="1" fontId="0" fillId="0" borderId="1" xfId="0" applyNumberFormat="1" applyBorder="1" applyAlignment="1">
      <alignment horizontal="center"/>
    </xf>
    <xf numFmtId="1" fontId="0" fillId="0" borderId="9" xfId="0" applyNumberFormat="1" applyBorder="1" applyAlignment="1">
      <alignment horizontal="center"/>
    </xf>
    <xf numFmtId="1" fontId="0" fillId="0" borderId="6" xfId="0" applyNumberFormat="1" applyBorder="1" applyAlignment="1">
      <alignment horizontal="center"/>
    </xf>
    <xf numFmtId="0" fontId="5" fillId="7" borderId="21" xfId="21" applyFont="1" applyFill="1" applyBorder="1" applyAlignment="1">
      <alignment horizontal="center"/>
      <protection/>
    </xf>
    <xf numFmtId="0" fontId="5" fillId="8" borderId="21" xfId="21" applyFont="1" applyFill="1" applyBorder="1" applyAlignment="1">
      <alignment horizontal="center" wrapText="1"/>
      <protection/>
    </xf>
    <xf numFmtId="0" fontId="5" fillId="9" borderId="21" xfId="21" applyFont="1" applyFill="1" applyBorder="1" applyAlignment="1">
      <alignment horizontal="center" wrapText="1"/>
      <protection/>
    </xf>
    <xf numFmtId="0" fontId="5" fillId="0" borderId="22" xfId="21" applyFont="1" applyFill="1" applyBorder="1" applyAlignment="1">
      <alignment horizontal="center" wrapText="1"/>
      <protection/>
    </xf>
    <xf numFmtId="2" fontId="5" fillId="0" borderId="2" xfId="21" applyNumberFormat="1" applyFont="1" applyFill="1" applyBorder="1" applyAlignment="1">
      <alignment horizontal="center" wrapText="1"/>
      <protection/>
    </xf>
    <xf numFmtId="2" fontId="5" fillId="0" borderId="7" xfId="21" applyNumberFormat="1" applyFont="1" applyFill="1" applyBorder="1" applyAlignment="1">
      <alignment horizontal="center" wrapText="1"/>
      <protection/>
    </xf>
    <xf numFmtId="2" fontId="5" fillId="0" borderId="1" xfId="21" applyNumberFormat="1" applyFont="1" applyFill="1" applyBorder="1" applyAlignment="1">
      <alignment horizontal="center" wrapText="1"/>
      <protection/>
    </xf>
    <xf numFmtId="2" fontId="5" fillId="0" borderId="23" xfId="21" applyNumberFormat="1" applyFont="1" applyFill="1" applyBorder="1" applyAlignment="1">
      <alignment horizontal="center" wrapText="1"/>
      <protection/>
    </xf>
    <xf numFmtId="2" fontId="5" fillId="0" borderId="24" xfId="21" applyNumberFormat="1" applyFont="1" applyFill="1" applyBorder="1" applyAlignment="1">
      <alignment horizontal="center" wrapText="1"/>
      <protection/>
    </xf>
    <xf numFmtId="2" fontId="5" fillId="0" borderId="25" xfId="21" applyNumberFormat="1" applyFont="1" applyFill="1" applyBorder="1" applyAlignment="1">
      <alignment horizontal="center" wrapText="1"/>
      <protection/>
    </xf>
    <xf numFmtId="0" fontId="5" fillId="0" borderId="26" xfId="21" applyFont="1" applyFill="1" applyBorder="1" applyAlignment="1">
      <alignment horizontal="center" wrapText="1"/>
      <protection/>
    </xf>
    <xf numFmtId="2" fontId="5" fillId="0" borderId="8" xfId="21" applyNumberFormat="1" applyFont="1" applyFill="1" applyBorder="1" applyAlignment="1">
      <alignment horizontal="center" wrapText="1"/>
      <protection/>
    </xf>
    <xf numFmtId="2" fontId="5" fillId="0" borderId="0" xfId="21" applyNumberFormat="1" applyFont="1" applyFill="1" applyBorder="1" applyAlignment="1">
      <alignment horizontal="center" wrapText="1"/>
      <protection/>
    </xf>
    <xf numFmtId="2" fontId="5" fillId="0" borderId="9" xfId="21" applyNumberFormat="1" applyFont="1" applyFill="1" applyBorder="1" applyAlignment="1">
      <alignment horizontal="center" wrapText="1"/>
      <protection/>
    </xf>
    <xf numFmtId="2" fontId="5" fillId="0" borderId="27" xfId="21" applyNumberFormat="1" applyFont="1" applyFill="1" applyBorder="1" applyAlignment="1">
      <alignment horizontal="center" wrapText="1"/>
      <protection/>
    </xf>
    <xf numFmtId="2" fontId="5" fillId="0" borderId="28" xfId="21" applyNumberFormat="1" applyFont="1" applyFill="1" applyBorder="1" applyAlignment="1">
      <alignment horizontal="center" wrapText="1"/>
      <protection/>
    </xf>
    <xf numFmtId="2" fontId="5" fillId="0" borderId="29" xfId="21" applyNumberFormat="1" applyFont="1" applyFill="1" applyBorder="1" applyAlignment="1">
      <alignment horizontal="center" wrapText="1"/>
      <protection/>
    </xf>
    <xf numFmtId="184" fontId="5" fillId="0" borderId="28" xfId="21" applyNumberFormat="1" applyFont="1" applyFill="1" applyBorder="1" applyAlignment="1">
      <alignment horizontal="center" wrapText="1"/>
      <protection/>
    </xf>
    <xf numFmtId="1" fontId="5" fillId="0" borderId="28" xfId="21" applyNumberFormat="1" applyFont="1" applyFill="1" applyBorder="1" applyAlignment="1">
      <alignment horizontal="center" wrapText="1"/>
      <protection/>
    </xf>
    <xf numFmtId="0" fontId="5" fillId="0" borderId="30" xfId="21" applyFont="1" applyFill="1" applyBorder="1" applyAlignment="1">
      <alignment horizontal="center" wrapText="1"/>
      <protection/>
    </xf>
    <xf numFmtId="2" fontId="5" fillId="0" borderId="3" xfId="21" applyNumberFormat="1" applyFont="1" applyFill="1" applyBorder="1" applyAlignment="1">
      <alignment horizontal="center" wrapText="1"/>
      <protection/>
    </xf>
    <xf numFmtId="2" fontId="5" fillId="0" borderId="5" xfId="21" applyNumberFormat="1" applyFont="1" applyFill="1" applyBorder="1" applyAlignment="1">
      <alignment horizontal="center" wrapText="1"/>
      <protection/>
    </xf>
    <xf numFmtId="2" fontId="5" fillId="0" borderId="6" xfId="21" applyNumberFormat="1" applyFont="1" applyFill="1" applyBorder="1" applyAlignment="1">
      <alignment horizontal="center" wrapText="1"/>
      <protection/>
    </xf>
    <xf numFmtId="2" fontId="5" fillId="0" borderId="31" xfId="21" applyNumberFormat="1" applyFont="1" applyFill="1" applyBorder="1" applyAlignment="1">
      <alignment horizontal="center" wrapText="1"/>
      <protection/>
    </xf>
    <xf numFmtId="2" fontId="5" fillId="0" borderId="32" xfId="21" applyNumberFormat="1" applyFont="1" applyFill="1" applyBorder="1" applyAlignment="1">
      <alignment horizontal="center" wrapText="1"/>
      <protection/>
    </xf>
    <xf numFmtId="2" fontId="5" fillId="0" borderId="33" xfId="21" applyNumberFormat="1" applyFont="1" applyFill="1" applyBorder="1" applyAlignment="1">
      <alignment horizontal="center" wrapText="1"/>
      <protection/>
    </xf>
    <xf numFmtId="2" fontId="0" fillId="6" borderId="19" xfId="0" applyNumberFormat="1" applyFill="1" applyBorder="1" applyAlignment="1">
      <alignment horizontal="center"/>
    </xf>
    <xf numFmtId="2" fontId="0" fillId="6" borderId="14" xfId="0" applyNumberFormat="1" applyFill="1" applyBorder="1" applyAlignment="1">
      <alignment horizontal="center"/>
    </xf>
    <xf numFmtId="2" fontId="0" fillId="6" borderId="0" xfId="0" applyNumberFormat="1" applyFill="1" applyBorder="1" applyAlignment="1">
      <alignment horizontal="center"/>
    </xf>
    <xf numFmtId="2" fontId="0" fillId="6" borderId="9" xfId="0" applyNumberFormat="1" applyFill="1" applyBorder="1" applyAlignment="1">
      <alignment horizontal="center"/>
    </xf>
    <xf numFmtId="2" fontId="0" fillId="6" borderId="5" xfId="0" applyNumberFormat="1" applyFill="1" applyBorder="1" applyAlignment="1">
      <alignment horizontal="center"/>
    </xf>
    <xf numFmtId="2" fontId="0" fillId="6" borderId="6" xfId="0" applyNumberFormat="1" applyFill="1" applyBorder="1" applyAlignment="1">
      <alignment horizontal="center"/>
    </xf>
    <xf numFmtId="0" fontId="7" fillId="4" borderId="11" xfId="23" applyFont="1" applyFill="1" applyBorder="1" applyAlignment="1">
      <alignment horizontal="center" vertical="center" wrapText="1"/>
      <protection/>
    </xf>
    <xf numFmtId="0" fontId="7" fillId="4" borderId="11" xfId="21" applyFont="1" applyFill="1" applyBorder="1" applyAlignment="1">
      <alignment horizontal="center" vertical="center" wrapText="1"/>
      <protection/>
    </xf>
    <xf numFmtId="0" fontId="7" fillId="4" borderId="10" xfId="21" applyFont="1" applyFill="1" applyBorder="1" applyAlignment="1">
      <alignment horizontal="center" vertical="center" wrapText="1"/>
      <protection/>
    </xf>
    <xf numFmtId="10" fontId="2" fillId="4" borderId="10"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7" fillId="4" borderId="34" xfId="21" applyFont="1" applyFill="1" applyBorder="1" applyAlignment="1">
      <alignment horizontal="center" vertical="center" wrapText="1"/>
      <protection/>
    </xf>
    <xf numFmtId="171" fontId="0" fillId="0" borderId="2" xfId="0" applyNumberFormat="1" applyBorder="1" applyAlignment="1">
      <alignment horizontal="center"/>
    </xf>
    <xf numFmtId="171" fontId="0" fillId="0" borderId="8" xfId="0" applyNumberFormat="1" applyBorder="1" applyAlignment="1">
      <alignment horizontal="center"/>
    </xf>
    <xf numFmtId="171" fontId="0" fillId="0" borderId="3" xfId="0" applyNumberFormat="1" applyBorder="1" applyAlignment="1">
      <alignment horizontal="center"/>
    </xf>
    <xf numFmtId="0" fontId="5" fillId="0" borderId="7" xfId="23" applyFont="1" applyFill="1" applyBorder="1" applyAlignment="1">
      <alignment horizontal="center" wrapText="1"/>
      <protection/>
    </xf>
    <xf numFmtId="10" fontId="5" fillId="0" borderId="7" xfId="23" applyNumberFormat="1" applyFont="1" applyFill="1" applyBorder="1" applyAlignment="1">
      <alignment horizontal="center" wrapText="1"/>
      <protection/>
    </xf>
    <xf numFmtId="179" fontId="5" fillId="0" borderId="7" xfId="23" applyNumberFormat="1" applyFont="1" applyFill="1" applyBorder="1" applyAlignment="1">
      <alignment horizontal="center" wrapText="1"/>
      <protection/>
    </xf>
    <xf numFmtId="0" fontId="5" fillId="0" borderId="0" xfId="23" applyFont="1" applyFill="1" applyBorder="1" applyAlignment="1">
      <alignment horizontal="center" wrapText="1"/>
      <protection/>
    </xf>
    <xf numFmtId="10" fontId="5" fillId="0" borderId="0" xfId="23" applyNumberFormat="1" applyFont="1" applyFill="1" applyBorder="1" applyAlignment="1">
      <alignment horizontal="center" wrapText="1"/>
      <protection/>
    </xf>
    <xf numFmtId="179" fontId="5" fillId="0" borderId="0" xfId="23" applyNumberFormat="1" applyFont="1" applyFill="1" applyBorder="1" applyAlignment="1">
      <alignment horizontal="center" wrapText="1"/>
      <protection/>
    </xf>
    <xf numFmtId="0" fontId="5" fillId="0" borderId="5" xfId="23" applyFont="1" applyFill="1" applyBorder="1" applyAlignment="1">
      <alignment horizontal="center" wrapText="1"/>
      <protection/>
    </xf>
    <xf numFmtId="10" fontId="5" fillId="0" borderId="5" xfId="23" applyNumberFormat="1" applyFont="1" applyFill="1" applyBorder="1" applyAlignment="1">
      <alignment horizontal="center" wrapText="1"/>
      <protection/>
    </xf>
    <xf numFmtId="179" fontId="5" fillId="0" borderId="5" xfId="23" applyNumberFormat="1" applyFont="1" applyFill="1" applyBorder="1" applyAlignment="1">
      <alignment horizontal="center" wrapText="1"/>
      <protection/>
    </xf>
    <xf numFmtId="0" fontId="13" fillId="10" borderId="11" xfId="0" applyFont="1" applyFill="1" applyBorder="1" applyAlignment="1">
      <alignment horizontal="center" wrapText="1"/>
    </xf>
    <xf numFmtId="0" fontId="2" fillId="5" borderId="10" xfId="0" applyFont="1" applyFill="1" applyBorder="1" applyAlignment="1">
      <alignment horizontal="center" vertical="center" wrapText="1"/>
    </xf>
    <xf numFmtId="179" fontId="0" fillId="0" borderId="2" xfId="0" applyNumberFormat="1" applyBorder="1" applyAlignment="1">
      <alignment horizontal="center"/>
    </xf>
    <xf numFmtId="179" fontId="0" fillId="0" borderId="3" xfId="0" applyNumberFormat="1" applyBorder="1" applyAlignment="1">
      <alignment horizontal="center"/>
    </xf>
    <xf numFmtId="179" fontId="0" fillId="0" borderId="8" xfId="0" applyNumberFormat="1" applyBorder="1" applyAlignment="1">
      <alignment horizontal="center"/>
    </xf>
    <xf numFmtId="10" fontId="2" fillId="2" borderId="9" xfId="0" applyNumberFormat="1" applyFont="1" applyFill="1" applyBorder="1" applyAlignment="1">
      <alignment horizontal="center"/>
    </xf>
    <xf numFmtId="0" fontId="9" fillId="2" borderId="6" xfId="0" applyFont="1" applyFill="1" applyBorder="1" applyAlignment="1">
      <alignment horizontal="center"/>
    </xf>
    <xf numFmtId="0" fontId="5" fillId="0" borderId="28" xfId="21" applyFont="1" applyFill="1" applyBorder="1" applyAlignment="1">
      <alignment horizontal="center" wrapText="1"/>
      <protection/>
    </xf>
    <xf numFmtId="0" fontId="5" fillId="0" borderId="28" xfId="22" applyFont="1" applyFill="1" applyBorder="1" applyAlignment="1">
      <alignment horizontal="center" wrapText="1"/>
      <protection/>
    </xf>
    <xf numFmtId="1" fontId="5" fillId="0" borderId="28" xfId="22" applyNumberFormat="1" applyFont="1" applyFill="1" applyBorder="1" applyAlignment="1">
      <alignment horizontal="center" wrapText="1"/>
      <protection/>
    </xf>
    <xf numFmtId="1" fontId="0" fillId="0" borderId="0" xfId="0" applyNumberFormat="1" applyAlignment="1">
      <alignment horizontal="center"/>
    </xf>
    <xf numFmtId="185" fontId="5" fillId="0" borderId="28" xfId="22" applyNumberFormat="1" applyFont="1" applyFill="1" applyBorder="1" applyAlignment="1">
      <alignment horizontal="center" wrapText="1"/>
      <protection/>
    </xf>
    <xf numFmtId="185" fontId="0" fillId="0" borderId="0" xfId="0" applyNumberFormat="1" applyAlignment="1">
      <alignment horizontal="center"/>
    </xf>
    <xf numFmtId="0" fontId="5" fillId="0" borderId="28" xfId="22" applyNumberFormat="1" applyFont="1" applyFill="1" applyBorder="1" applyAlignment="1">
      <alignment horizontal="center" wrapText="1"/>
      <protection/>
    </xf>
    <xf numFmtId="185" fontId="5" fillId="0" borderId="28" xfId="21" applyNumberFormat="1" applyFont="1" applyFill="1" applyBorder="1" applyAlignment="1">
      <alignment horizontal="center" wrapText="1"/>
      <protection/>
    </xf>
    <xf numFmtId="179" fontId="5" fillId="0" borderId="28" xfId="21" applyNumberFormat="1" applyFont="1" applyFill="1" applyBorder="1" applyAlignment="1">
      <alignment horizontal="center" wrapText="1"/>
      <protection/>
    </xf>
    <xf numFmtId="0" fontId="5" fillId="11" borderId="35" xfId="21" applyFont="1" applyFill="1" applyBorder="1" applyAlignment="1">
      <alignment horizontal="center" vertical="center"/>
      <protection/>
    </xf>
    <xf numFmtId="185" fontId="5" fillId="11" borderId="35" xfId="21" applyNumberFormat="1" applyFont="1" applyFill="1" applyBorder="1" applyAlignment="1">
      <alignment horizontal="center" vertical="center"/>
      <protection/>
    </xf>
    <xf numFmtId="179" fontId="5" fillId="11" borderId="35" xfId="21" applyNumberFormat="1" applyFont="1" applyFill="1" applyBorder="1" applyAlignment="1">
      <alignment horizontal="center" vertical="center"/>
      <protection/>
    </xf>
    <xf numFmtId="0" fontId="2" fillId="12" borderId="36" xfId="0" applyFont="1" applyFill="1" applyBorder="1" applyAlignment="1">
      <alignment horizontal="center" vertical="center" wrapText="1"/>
    </xf>
    <xf numFmtId="0" fontId="5" fillId="11" borderId="37" xfId="22" applyFont="1" applyFill="1" applyBorder="1" applyAlignment="1">
      <alignment horizontal="center"/>
      <protection/>
    </xf>
    <xf numFmtId="1" fontId="5" fillId="11" borderId="37" xfId="22" applyNumberFormat="1" applyFont="1" applyFill="1" applyBorder="1" applyAlignment="1">
      <alignment horizontal="center"/>
      <protection/>
    </xf>
    <xf numFmtId="1" fontId="5" fillId="11" borderId="37" xfId="22" applyNumberFormat="1" applyFont="1" applyFill="1" applyBorder="1" applyAlignment="1">
      <alignment horizontal="center" wrapText="1"/>
      <protection/>
    </xf>
    <xf numFmtId="185" fontId="5" fillId="11" borderId="37" xfId="22" applyNumberFormat="1" applyFont="1" applyFill="1" applyBorder="1" applyAlignment="1">
      <alignment horizontal="center"/>
      <protection/>
    </xf>
    <xf numFmtId="185" fontId="5" fillId="11" borderId="37" xfId="21" applyNumberFormat="1" applyFont="1" applyFill="1" applyBorder="1" applyAlignment="1">
      <alignment horizontal="center" vertical="center"/>
      <protection/>
    </xf>
    <xf numFmtId="185" fontId="5" fillId="11" borderId="37" xfId="21" applyNumberFormat="1" applyFont="1" applyFill="1" applyBorder="1" applyAlignment="1">
      <alignment horizontal="center" vertical="center" wrapText="1"/>
      <protection/>
    </xf>
    <xf numFmtId="179" fontId="5" fillId="11" borderId="37" xfId="21" applyNumberFormat="1" applyFont="1" applyFill="1" applyBorder="1" applyAlignment="1">
      <alignment horizontal="center" vertical="center"/>
      <protection/>
    </xf>
    <xf numFmtId="0" fontId="5" fillId="11" borderId="37" xfId="21" applyFont="1" applyFill="1" applyBorder="1" applyAlignment="1">
      <alignment horizontal="center" vertical="center"/>
      <protection/>
    </xf>
    <xf numFmtId="0" fontId="2" fillId="2" borderId="10" xfId="0" applyFont="1" applyFill="1" applyBorder="1" applyAlignment="1">
      <alignment horizontal="left" vertical="top" wrapText="1"/>
    </xf>
    <xf numFmtId="0" fontId="2" fillId="0" borderId="14" xfId="0" applyFont="1" applyBorder="1" applyAlignment="1">
      <alignment horizontal="center"/>
    </xf>
    <xf numFmtId="0" fontId="0" fillId="0" borderId="10" xfId="0" applyBorder="1" applyAlignment="1">
      <alignment horizontal="center"/>
    </xf>
    <xf numFmtId="0" fontId="0" fillId="4" borderId="2" xfId="0" applyFill="1" applyBorder="1" applyAlignment="1">
      <alignment horizontal="center"/>
    </xf>
    <xf numFmtId="182" fontId="0" fillId="0" borderId="2" xfId="0" applyNumberFormat="1" applyBorder="1" applyAlignment="1">
      <alignment horizontal="center"/>
    </xf>
    <xf numFmtId="182" fontId="0" fillId="0" borderId="1" xfId="0" applyNumberFormat="1" applyBorder="1" applyAlignment="1">
      <alignment horizontal="center"/>
    </xf>
    <xf numFmtId="0" fontId="2" fillId="4" borderId="18" xfId="0" applyFont="1" applyFill="1" applyBorder="1" applyAlignment="1">
      <alignment horizontal="center"/>
    </xf>
    <xf numFmtId="0" fontId="2" fillId="4" borderId="14" xfId="0" applyFont="1" applyFill="1" applyBorder="1" applyAlignment="1">
      <alignment horizontal="center"/>
    </xf>
    <xf numFmtId="0" fontId="2" fillId="0" borderId="18" xfId="0" applyFont="1" applyBorder="1" applyAlignment="1">
      <alignment horizontal="center"/>
    </xf>
    <xf numFmtId="0" fontId="2" fillId="2" borderId="10" xfId="0" applyFont="1" applyFill="1" applyBorder="1" applyAlignment="1">
      <alignment horizontal="center" vertical="center" wrapText="1"/>
    </xf>
    <xf numFmtId="0" fontId="0" fillId="0" borderId="10" xfId="0" applyBorder="1" applyAlignment="1">
      <alignment horizontal="center" vertical="center"/>
    </xf>
    <xf numFmtId="1" fontId="0" fillId="0" borderId="10" xfId="0" applyNumberFormat="1" applyBorder="1" applyAlignment="1">
      <alignment horizontal="center" vertical="center"/>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6" fillId="5" borderId="19" xfId="0" applyFont="1" applyFill="1" applyBorder="1" applyAlignment="1">
      <alignment horizontal="center" vertical="center"/>
    </xf>
    <xf numFmtId="0" fontId="6" fillId="5" borderId="14" xfId="0" applyFont="1" applyFill="1" applyBorder="1" applyAlignment="1">
      <alignment horizontal="center" vertical="center"/>
    </xf>
    <xf numFmtId="0" fontId="2" fillId="4" borderId="3" xfId="0" applyFont="1" applyFill="1" applyBorder="1" applyAlignment="1">
      <alignment horizontal="center"/>
    </xf>
    <xf numFmtId="0" fontId="2" fillId="4" borderId="6" xfId="0" applyFont="1" applyFill="1" applyBorder="1" applyAlignment="1">
      <alignment horizontal="center"/>
    </xf>
    <xf numFmtId="171" fontId="2" fillId="6" borderId="19" xfId="0" applyNumberFormat="1" applyFont="1" applyFill="1" applyBorder="1" applyAlignment="1">
      <alignment horizontal="center"/>
    </xf>
    <xf numFmtId="171" fontId="2" fillId="6" borderId="14" xfId="0" applyNumberFormat="1" applyFont="1" applyFill="1" applyBorder="1" applyAlignment="1">
      <alignment horizontal="center"/>
    </xf>
    <xf numFmtId="0" fontId="0" fillId="0" borderId="5" xfId="0"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182" fontId="0" fillId="0" borderId="8" xfId="0" applyNumberFormat="1" applyBorder="1" applyAlignment="1">
      <alignment horizontal="center"/>
    </xf>
    <xf numFmtId="182" fontId="0" fillId="0" borderId="9" xfId="0" applyNumberFormat="1" applyBorder="1" applyAlignment="1">
      <alignment horizontal="center"/>
    </xf>
    <xf numFmtId="0" fontId="0" fillId="0" borderId="0" xfId="0"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4" borderId="1" xfId="0" applyFill="1" applyBorder="1" applyAlignment="1">
      <alignment horizontal="center"/>
    </xf>
    <xf numFmtId="0" fontId="15" fillId="6" borderId="18" xfId="0" applyFont="1" applyFill="1" applyBorder="1" applyAlignment="1">
      <alignment horizontal="center" wrapText="1"/>
    </xf>
    <xf numFmtId="0" fontId="15" fillId="6" borderId="14" xfId="0" applyFont="1" applyFill="1" applyBorder="1" applyAlignment="1">
      <alignment horizontal="center"/>
    </xf>
    <xf numFmtId="0" fontId="2" fillId="5" borderId="18" xfId="0" applyFont="1" applyFill="1" applyBorder="1" applyAlignment="1">
      <alignment horizontal="center" wrapText="1"/>
    </xf>
    <xf numFmtId="0" fontId="2" fillId="5" borderId="14" xfId="0" applyFont="1" applyFill="1" applyBorder="1" applyAlignment="1">
      <alignment horizontal="center"/>
    </xf>
    <xf numFmtId="0" fontId="2" fillId="13" borderId="18" xfId="0" applyFont="1" applyFill="1" applyBorder="1" applyAlignment="1">
      <alignment horizontal="center" wrapText="1"/>
    </xf>
    <xf numFmtId="0" fontId="2" fillId="13" borderId="14" xfId="0" applyFont="1" applyFill="1" applyBorder="1" applyAlignment="1">
      <alignment horizontal="center"/>
    </xf>
    <xf numFmtId="0" fontId="2" fillId="0" borderId="0" xfId="0" applyFont="1" applyAlignment="1">
      <alignment horizontal="center"/>
    </xf>
    <xf numFmtId="0" fontId="0" fillId="0" borderId="0" xfId="0" applyAlignment="1">
      <alignment horizontal="center"/>
    </xf>
    <xf numFmtId="179" fontId="2" fillId="6" borderId="19" xfId="0" applyNumberFormat="1" applyFont="1" applyFill="1" applyBorder="1" applyAlignment="1">
      <alignment horizontal="center"/>
    </xf>
    <xf numFmtId="179" fontId="2" fillId="6" borderId="14" xfId="0" applyNumberFormat="1" applyFont="1" applyFill="1" applyBorder="1" applyAlignment="1">
      <alignment horizontal="center"/>
    </xf>
    <xf numFmtId="0" fontId="0" fillId="4" borderId="8" xfId="0" applyFill="1" applyBorder="1" applyAlignment="1">
      <alignment/>
    </xf>
    <xf numFmtId="0" fontId="0" fillId="4" borderId="9" xfId="0" applyFill="1" applyBorder="1" applyAlignment="1">
      <alignment/>
    </xf>
    <xf numFmtId="0" fontId="0" fillId="0" borderId="10" xfId="0" applyFill="1" applyBorder="1" applyAlignment="1">
      <alignment horizontal="center"/>
    </xf>
    <xf numFmtId="0" fontId="2" fillId="0" borderId="18" xfId="0" applyFont="1" applyFill="1" applyBorder="1" applyAlignment="1">
      <alignment horizontal="center"/>
    </xf>
    <xf numFmtId="0" fontId="2" fillId="0" borderId="14" xfId="0" applyFont="1" applyFill="1" applyBorder="1" applyAlignment="1">
      <alignment horizontal="center"/>
    </xf>
    <xf numFmtId="0" fontId="12" fillId="14" borderId="2" xfId="0" applyFont="1" applyFill="1" applyBorder="1" applyAlignment="1">
      <alignment horizontal="center" wrapText="1"/>
    </xf>
    <xf numFmtId="0" fontId="0" fillId="14" borderId="7" xfId="0" applyFill="1" applyBorder="1" applyAlignment="1">
      <alignment horizontal="center" wrapText="1"/>
    </xf>
    <xf numFmtId="0" fontId="0" fillId="14" borderId="1" xfId="0" applyFill="1" applyBorder="1" applyAlignment="1">
      <alignment horizontal="center" wrapText="1"/>
    </xf>
    <xf numFmtId="0" fontId="2" fillId="0" borderId="5" xfId="0" applyFont="1" applyBorder="1" applyAlignment="1">
      <alignment horizontal="center"/>
    </xf>
    <xf numFmtId="0" fontId="0" fillId="0" borderId="7" xfId="0" applyBorder="1" applyAlignment="1">
      <alignment/>
    </xf>
    <xf numFmtId="0" fontId="2" fillId="2" borderId="18" xfId="0" applyFont="1" applyFill="1" applyBorder="1" applyAlignment="1">
      <alignment horizontal="center" wrapText="1"/>
    </xf>
    <xf numFmtId="0" fontId="2" fillId="2" borderId="19" xfId="0" applyFont="1" applyFill="1" applyBorder="1" applyAlignment="1">
      <alignment horizontal="center" wrapText="1"/>
    </xf>
    <xf numFmtId="0" fontId="2" fillId="2" borderId="14" xfId="0" applyFont="1" applyFill="1" applyBorder="1" applyAlignment="1">
      <alignment horizontal="center" wrapText="1"/>
    </xf>
    <xf numFmtId="0" fontId="2" fillId="5" borderId="18" xfId="0" applyFont="1" applyFill="1" applyBorder="1" applyAlignment="1">
      <alignment horizontal="center"/>
    </xf>
    <xf numFmtId="0" fontId="2" fillId="5" borderId="19" xfId="0" applyFont="1" applyFill="1" applyBorder="1" applyAlignment="1">
      <alignment horizontal="center"/>
    </xf>
    <xf numFmtId="0" fontId="2" fillId="13" borderId="18" xfId="0" applyFont="1" applyFill="1" applyBorder="1" applyAlignment="1">
      <alignment horizontal="center"/>
    </xf>
    <xf numFmtId="0" fontId="2" fillId="13" borderId="19" xfId="0" applyFont="1" applyFill="1" applyBorder="1" applyAlignment="1">
      <alignment horizontal="center"/>
    </xf>
    <xf numFmtId="0" fontId="13" fillId="10" borderId="18" xfId="0" applyFont="1" applyFill="1" applyBorder="1" applyAlignment="1">
      <alignment horizontal="center" wrapText="1"/>
    </xf>
    <xf numFmtId="0" fontId="13" fillId="10" borderId="19" xfId="0" applyFont="1" applyFill="1" applyBorder="1" applyAlignment="1">
      <alignment horizontal="center" wrapText="1"/>
    </xf>
    <xf numFmtId="0" fontId="13" fillId="10" borderId="14" xfId="0" applyFont="1" applyFill="1" applyBorder="1" applyAlignment="1">
      <alignment horizontal="center" wrapText="1"/>
    </xf>
    <xf numFmtId="0" fontId="12" fillId="14" borderId="18" xfId="0" applyFont="1" applyFill="1" applyBorder="1" applyAlignment="1">
      <alignment horizontal="center" wrapText="1"/>
    </xf>
    <xf numFmtId="0" fontId="12" fillId="14" borderId="19" xfId="0" applyFont="1" applyFill="1" applyBorder="1" applyAlignment="1">
      <alignment horizontal="center" wrapText="1"/>
    </xf>
    <xf numFmtId="0" fontId="12" fillId="14" borderId="14" xfId="0" applyFont="1" applyFill="1" applyBorder="1" applyAlignment="1">
      <alignment horizontal="center" wrapText="1"/>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40" xfId="0" applyFont="1" applyFill="1" applyBorder="1" applyAlignment="1">
      <alignment horizontal="center"/>
    </xf>
    <xf numFmtId="0" fontId="2" fillId="2" borderId="41" xfId="0" applyFont="1" applyFill="1" applyBorder="1" applyAlignment="1">
      <alignment horizontal="center"/>
    </xf>
    <xf numFmtId="0" fontId="17" fillId="10" borderId="5" xfId="0" applyFont="1" applyFill="1" applyBorder="1" applyAlignment="1">
      <alignment horizontal="center" wrapText="1"/>
    </xf>
    <xf numFmtId="0" fontId="17" fillId="10" borderId="6" xfId="0" applyFont="1" applyFill="1" applyBorder="1" applyAlignment="1">
      <alignment horizontal="center" wrapText="1"/>
    </xf>
    <xf numFmtId="0" fontId="15" fillId="2" borderId="18" xfId="0" applyFont="1" applyFill="1" applyBorder="1" applyAlignment="1">
      <alignment horizontal="center" wrapText="1"/>
    </xf>
    <xf numFmtId="0" fontId="15" fillId="2" borderId="19" xfId="0" applyFont="1" applyFill="1" applyBorder="1" applyAlignment="1">
      <alignment horizontal="center" wrapText="1"/>
    </xf>
    <xf numFmtId="0" fontId="15" fillId="2" borderId="14" xfId="0" applyFont="1" applyFill="1" applyBorder="1" applyAlignment="1">
      <alignment horizontal="center" wrapText="1"/>
    </xf>
    <xf numFmtId="0" fontId="15" fillId="14" borderId="18" xfId="0" applyFont="1" applyFill="1" applyBorder="1" applyAlignment="1">
      <alignment horizontal="center" wrapText="1"/>
    </xf>
    <xf numFmtId="0" fontId="14" fillId="14" borderId="19" xfId="0" applyFont="1" applyFill="1" applyBorder="1" applyAlignment="1">
      <alignment horizontal="center" wrapText="1"/>
    </xf>
    <xf numFmtId="0" fontId="14" fillId="14" borderId="14" xfId="0" applyFont="1" applyFill="1" applyBorder="1" applyAlignment="1">
      <alignment horizontal="center" wrapText="1"/>
    </xf>
    <xf numFmtId="0" fontId="2" fillId="2" borderId="8" xfId="0" applyFont="1" applyFill="1" applyBorder="1" applyAlignment="1">
      <alignment horizontal="center" vertical="top" wrapText="1"/>
    </xf>
    <xf numFmtId="0" fontId="0" fillId="2" borderId="0" xfId="0" applyFill="1" applyBorder="1" applyAlignment="1">
      <alignment horizontal="center" vertical="top" wrapText="1"/>
    </xf>
    <xf numFmtId="0" fontId="0" fillId="2" borderId="9" xfId="0" applyFill="1" applyBorder="1" applyAlignment="1">
      <alignment horizontal="center" vertical="top" wrapText="1"/>
    </xf>
    <xf numFmtId="0" fontId="0" fillId="2" borderId="8" xfId="0" applyFill="1" applyBorder="1" applyAlignment="1">
      <alignment horizontal="center" vertical="top" wrapText="1"/>
    </xf>
    <xf numFmtId="0" fontId="0" fillId="2" borderId="2" xfId="0" applyFont="1" applyFill="1" applyBorder="1" applyAlignment="1">
      <alignment horizontal="center" wrapText="1"/>
    </xf>
    <xf numFmtId="0" fontId="0" fillId="2" borderId="7" xfId="0" applyFont="1" applyFill="1" applyBorder="1" applyAlignment="1">
      <alignment horizontal="center" wrapText="1"/>
    </xf>
    <xf numFmtId="0" fontId="0" fillId="2" borderId="1" xfId="0" applyFont="1" applyFill="1" applyBorder="1" applyAlignment="1">
      <alignment horizontal="center" wrapText="1"/>
    </xf>
    <xf numFmtId="0" fontId="15" fillId="14" borderId="42" xfId="0" applyFont="1" applyFill="1" applyBorder="1" applyAlignment="1">
      <alignment horizontal="center" wrapText="1"/>
    </xf>
    <xf numFmtId="0" fontId="12" fillId="14" borderId="43" xfId="0" applyFont="1" applyFill="1" applyBorder="1" applyAlignment="1">
      <alignment horizontal="center" wrapText="1"/>
    </xf>
    <xf numFmtId="0" fontId="12" fillId="14" borderId="44" xfId="0" applyFont="1" applyFill="1" applyBorder="1" applyAlignment="1">
      <alignment horizontal="center" wrapText="1"/>
    </xf>
    <xf numFmtId="0" fontId="12" fillId="14" borderId="45" xfId="0" applyFont="1" applyFill="1" applyBorder="1" applyAlignment="1">
      <alignment horizontal="center" wrapText="1"/>
    </xf>
    <xf numFmtId="0" fontId="12" fillId="14" borderId="46" xfId="0" applyFont="1" applyFill="1" applyBorder="1" applyAlignment="1">
      <alignment horizontal="center" wrapText="1"/>
    </xf>
    <xf numFmtId="0" fontId="12" fillId="14" borderId="47" xfId="0" applyFont="1" applyFill="1" applyBorder="1" applyAlignment="1">
      <alignment horizontal="center" wrapText="1"/>
    </xf>
    <xf numFmtId="0" fontId="17" fillId="10" borderId="0" xfId="0" applyFont="1" applyFill="1" applyAlignment="1">
      <alignment horizontal="center" wrapText="1"/>
    </xf>
    <xf numFmtId="0" fontId="17" fillId="10" borderId="46" xfId="0" applyFont="1" applyFill="1" applyBorder="1" applyAlignment="1">
      <alignment horizontal="center" wrapText="1"/>
    </xf>
    <xf numFmtId="0" fontId="2" fillId="6" borderId="18" xfId="0" applyFont="1" applyFill="1" applyBorder="1" applyAlignment="1">
      <alignment horizontal="center"/>
    </xf>
    <xf numFmtId="0" fontId="2" fillId="6" borderId="14" xfId="0" applyFont="1" applyFill="1" applyBorder="1" applyAlignment="1">
      <alignment horizontal="center"/>
    </xf>
    <xf numFmtId="0" fontId="2" fillId="6" borderId="18" xfId="0" applyFont="1" applyFill="1" applyBorder="1" applyAlignment="1">
      <alignment horizontal="center" wrapText="1"/>
    </xf>
    <xf numFmtId="0" fontId="2" fillId="6" borderId="14" xfId="0" applyFont="1" applyFill="1" applyBorder="1" applyAlignment="1">
      <alignment horizontal="center" wrapText="1"/>
    </xf>
    <xf numFmtId="0" fontId="0" fillId="0" borderId="0" xfId="0" applyAlignment="1">
      <alignment horizontal="left" wrapText="1"/>
    </xf>
    <xf numFmtId="0" fontId="12" fillId="14" borderId="18" xfId="0" applyFont="1" applyFill="1" applyBorder="1" applyAlignment="1">
      <alignment horizontal="center" wrapText="1"/>
    </xf>
    <xf numFmtId="0" fontId="12" fillId="14" borderId="19" xfId="0" applyFont="1" applyFill="1" applyBorder="1" applyAlignment="1">
      <alignment horizontal="center" wrapText="1"/>
    </xf>
    <xf numFmtId="0" fontId="12" fillId="14" borderId="14" xfId="0" applyFont="1" applyFill="1" applyBorder="1" applyAlignment="1">
      <alignment horizontal="center" wrapText="1"/>
    </xf>
    <xf numFmtId="0" fontId="13" fillId="10" borderId="11"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0" fillId="2" borderId="18"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14" xfId="0" applyFill="1" applyBorder="1" applyAlignment="1">
      <alignment horizontal="left" vertical="top" wrapText="1"/>
    </xf>
    <xf numFmtId="0" fontId="0" fillId="0" borderId="19" xfId="0" applyBorder="1" applyAlignment="1">
      <alignment horizontal="center" wrapText="1"/>
    </xf>
    <xf numFmtId="0" fontId="0" fillId="0" borderId="14" xfId="0" applyBorder="1" applyAlignment="1">
      <alignment horizontal="center" wrapText="1"/>
    </xf>
    <xf numFmtId="0" fontId="2" fillId="14"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9" xfId="0" applyBorder="1" applyAlignment="1">
      <alignment/>
    </xf>
    <xf numFmtId="0" fontId="0" fillId="0" borderId="14" xfId="0" applyBorder="1" applyAlignment="1">
      <alignment/>
    </xf>
    <xf numFmtId="0" fontId="13" fillId="10" borderId="48"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9" xfId="0" applyBorder="1" applyAlignment="1">
      <alignment horizontal="center" vertical="center" wrapText="1"/>
    </xf>
    <xf numFmtId="0" fontId="2" fillId="14" borderId="48"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2" borderId="18" xfId="0" applyFont="1" applyFill="1" applyBorder="1" applyAlignment="1">
      <alignment horizontal="left"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2</xdr:row>
      <xdr:rowOff>276225</xdr:rowOff>
    </xdr:from>
    <xdr:to>
      <xdr:col>5</xdr:col>
      <xdr:colOff>390525</xdr:colOff>
      <xdr:row>7</xdr:row>
      <xdr:rowOff>161925</xdr:rowOff>
    </xdr:to>
    <xdr:pic>
      <xdr:nvPicPr>
        <xdr:cNvPr id="1" name="Picture 6"/>
        <xdr:cNvPicPr preferRelativeResize="1">
          <a:picLocks noChangeAspect="1"/>
        </xdr:cNvPicPr>
      </xdr:nvPicPr>
      <xdr:blipFill>
        <a:blip r:embed="rId1"/>
        <a:stretch>
          <a:fillRect/>
        </a:stretch>
      </xdr:blipFill>
      <xdr:spPr>
        <a:xfrm>
          <a:off x="714375" y="1285875"/>
          <a:ext cx="3048000" cy="733425"/>
        </a:xfrm>
        <a:prstGeom prst="rect">
          <a:avLst/>
        </a:prstGeom>
        <a:solidFill>
          <a:srgbClr val="CC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9"/>
  <sheetViews>
    <sheetView tabSelected="1" workbookViewId="0" topLeftCell="A1">
      <pane ySplit="1" topLeftCell="BM5" activePane="bottomLeft" state="frozen"/>
      <selection pane="topLeft" activeCell="A1" sqref="A1"/>
      <selection pane="bottomLeft" activeCell="A9" sqref="A9"/>
    </sheetView>
  </sheetViews>
  <sheetFormatPr defaultColWidth="9.140625" defaultRowHeight="12.75"/>
  <cols>
    <col min="1" max="1" width="66.140625" style="14" customWidth="1"/>
  </cols>
  <sheetData>
    <row r="1" ht="27" customHeight="1">
      <c r="A1" s="13" t="s">
        <v>78</v>
      </c>
    </row>
    <row r="2" ht="74.25" customHeight="1">
      <c r="A2" s="15" t="s">
        <v>103</v>
      </c>
    </row>
    <row r="4" ht="39.75" customHeight="1">
      <c r="A4" s="14" t="s">
        <v>322</v>
      </c>
    </row>
    <row r="5" ht="45.75" customHeight="1">
      <c r="A5" s="14" t="s">
        <v>114</v>
      </c>
    </row>
    <row r="6" ht="68.25" customHeight="1">
      <c r="A6" s="15" t="s">
        <v>117</v>
      </c>
    </row>
    <row r="7" ht="24.75" customHeight="1">
      <c r="A7" s="15" t="s">
        <v>135</v>
      </c>
    </row>
    <row r="8" ht="49.5" customHeight="1">
      <c r="A8" s="15" t="s">
        <v>104</v>
      </c>
    </row>
    <row r="9" ht="191.25">
      <c r="A9" s="15" t="s">
        <v>328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42"/>
  <sheetViews>
    <sheetView workbookViewId="0" topLeftCell="D1">
      <pane ySplit="2" topLeftCell="BM18" activePane="bottomLeft" state="frozen"/>
      <selection pane="topLeft" activeCell="A1" sqref="A1"/>
      <selection pane="bottomLeft" activeCell="L16" sqref="L16"/>
    </sheetView>
  </sheetViews>
  <sheetFormatPr defaultColWidth="9.140625" defaultRowHeight="12.75"/>
  <cols>
    <col min="1" max="1" width="14.28125" style="2" bestFit="1" customWidth="1"/>
    <col min="2" max="2" width="9.421875" style="2" bestFit="1" customWidth="1"/>
    <col min="3" max="3" width="11.7109375" style="2" customWidth="1"/>
    <col min="4" max="4" width="10.8515625" style="2" customWidth="1"/>
    <col min="5" max="5" width="12.57421875" style="2" customWidth="1"/>
    <col min="6" max="6" width="13.00390625" style="2" customWidth="1"/>
    <col min="7" max="7" width="12.421875" style="2" customWidth="1"/>
    <col min="8" max="9" width="11.140625" style="2" customWidth="1"/>
    <col min="10" max="10" width="10.00390625" style="2" customWidth="1"/>
    <col min="11" max="11" width="10.57421875" style="12" customWidth="1"/>
    <col min="12" max="12" width="23.140625" style="2" customWidth="1"/>
    <col min="13" max="13" width="13.8515625" style="2" customWidth="1"/>
    <col min="14" max="14" width="12.7109375" style="0" bestFit="1" customWidth="1"/>
    <col min="15" max="15" width="11.7109375" style="0" bestFit="1" customWidth="1"/>
  </cols>
  <sheetData>
    <row r="1" spans="1:13" ht="72.75" customHeight="1">
      <c r="A1" s="164" t="s">
        <v>132</v>
      </c>
      <c r="B1" s="165"/>
      <c r="C1" s="166"/>
      <c r="D1" s="167" t="s">
        <v>70</v>
      </c>
      <c r="E1" s="167"/>
      <c r="F1" s="167"/>
      <c r="G1" s="167"/>
      <c r="H1" s="167"/>
      <c r="I1" s="167"/>
      <c r="J1" s="167"/>
      <c r="K1" s="168"/>
      <c r="L1" s="143" t="s">
        <v>130</v>
      </c>
      <c r="M1"/>
    </row>
    <row r="2" spans="1:13" ht="38.25">
      <c r="A2" s="106" t="s">
        <v>71</v>
      </c>
      <c r="B2" s="106" t="s">
        <v>91</v>
      </c>
      <c r="C2" s="106" t="s">
        <v>92</v>
      </c>
      <c r="D2" s="106" t="s">
        <v>323</v>
      </c>
      <c r="E2" s="106" t="s">
        <v>324</v>
      </c>
      <c r="F2" s="107" t="s">
        <v>325</v>
      </c>
      <c r="G2" s="107" t="s">
        <v>72</v>
      </c>
      <c r="H2" s="107" t="s">
        <v>74</v>
      </c>
      <c r="I2" s="108" t="s">
        <v>326</v>
      </c>
      <c r="J2" s="109" t="s">
        <v>73</v>
      </c>
      <c r="K2" s="110" t="s">
        <v>74</v>
      </c>
      <c r="L2" s="111" t="s">
        <v>75</v>
      </c>
      <c r="M2"/>
    </row>
    <row r="3" spans="1:13" ht="12.75">
      <c r="A3" s="115">
        <v>48</v>
      </c>
      <c r="B3" s="116">
        <v>0.925</v>
      </c>
      <c r="C3" s="116">
        <v>0.9666666666666667</v>
      </c>
      <c r="D3" s="117">
        <v>0.31575740740740743</v>
      </c>
      <c r="E3" s="117">
        <v>0.5620721902937421</v>
      </c>
      <c r="F3" s="20">
        <f aca="true" t="shared" si="0" ref="F3:F38">AVERAGE(D3:E3)</f>
        <v>0.43891479885057477</v>
      </c>
      <c r="G3" s="40">
        <f aca="true" t="shared" si="1" ref="G3:G38">AVERAGE(B3:C3)</f>
        <v>0.9458333333333333</v>
      </c>
      <c r="H3" s="71">
        <v>0</v>
      </c>
      <c r="I3" s="112">
        <f>F3</f>
        <v>0.43891479885057477</v>
      </c>
      <c r="J3" s="40">
        <f>G3</f>
        <v>0.9458333333333333</v>
      </c>
      <c r="K3" s="24">
        <v>0</v>
      </c>
      <c r="L3" s="25">
        <v>1</v>
      </c>
      <c r="M3"/>
    </row>
    <row r="4" spans="1:13" ht="12.75">
      <c r="A4" s="118">
        <v>7</v>
      </c>
      <c r="B4" s="119">
        <v>0.9833333333333333</v>
      </c>
      <c r="C4" s="119">
        <v>1</v>
      </c>
      <c r="D4" s="120">
        <v>0.33647298850574714</v>
      </c>
      <c r="E4" s="120">
        <v>0.5382416666666667</v>
      </c>
      <c r="F4" s="38">
        <f t="shared" si="0"/>
        <v>0.43735732758620693</v>
      </c>
      <c r="G4" s="41">
        <f t="shared" si="1"/>
        <v>0.9916666666666667</v>
      </c>
      <c r="H4" s="72">
        <v>1</v>
      </c>
      <c r="I4" s="113">
        <f>AVERAGE(F4:F6)</f>
        <v>0.4707804431918656</v>
      </c>
      <c r="J4" s="41">
        <f>AVERAGE(G4:G6)</f>
        <v>0.9805555555555555</v>
      </c>
      <c r="K4" s="28">
        <v>1</v>
      </c>
      <c r="L4" s="30">
        <v>3</v>
      </c>
      <c r="M4"/>
    </row>
    <row r="5" spans="1:13" ht="12.75">
      <c r="A5" s="118">
        <v>27</v>
      </c>
      <c r="B5" s="119">
        <v>0.95</v>
      </c>
      <c r="C5" s="119">
        <v>0.9833333333333333</v>
      </c>
      <c r="D5" s="120">
        <v>0.5134006189213086</v>
      </c>
      <c r="E5" s="120">
        <v>0.48901925287356324</v>
      </c>
      <c r="F5" s="38">
        <f t="shared" si="0"/>
        <v>0.5012099358974359</v>
      </c>
      <c r="G5" s="41">
        <f t="shared" si="1"/>
        <v>0.9666666666666666</v>
      </c>
      <c r="H5" s="72">
        <v>1</v>
      </c>
      <c r="I5" s="113">
        <f>AVERAGE(F7:F11)</f>
        <v>0.5477503370279145</v>
      </c>
      <c r="J5" s="41">
        <f>AVERAGE(G7:G11)</f>
        <v>0.9733333333333334</v>
      </c>
      <c r="K5" s="28">
        <v>2</v>
      </c>
      <c r="L5" s="30">
        <v>5</v>
      </c>
      <c r="M5"/>
    </row>
    <row r="6" spans="1:13" ht="12.75">
      <c r="A6" s="118">
        <v>49</v>
      </c>
      <c r="B6" s="119">
        <v>0.975</v>
      </c>
      <c r="C6" s="119">
        <v>0.9916666666666667</v>
      </c>
      <c r="D6" s="120">
        <v>0.3872239942528735</v>
      </c>
      <c r="E6" s="120">
        <v>0.5603241379310345</v>
      </c>
      <c r="F6" s="38">
        <f t="shared" si="0"/>
        <v>0.47377406609195405</v>
      </c>
      <c r="G6" s="41">
        <f t="shared" si="1"/>
        <v>0.9833333333333334</v>
      </c>
      <c r="H6" s="72">
        <v>1</v>
      </c>
      <c r="I6" s="113">
        <f>AVERAGE(F12:F20)</f>
        <v>0.5238677235324984</v>
      </c>
      <c r="J6" s="41">
        <f>AVERAGE(G12:G20)</f>
        <v>0.962037037037037</v>
      </c>
      <c r="K6" s="28">
        <v>3</v>
      </c>
      <c r="L6" s="30">
        <v>9</v>
      </c>
      <c r="M6"/>
    </row>
    <row r="7" spans="1:13" ht="12.75">
      <c r="A7" s="118">
        <v>30</v>
      </c>
      <c r="B7" s="119">
        <v>0.9833333333333333</v>
      </c>
      <c r="C7" s="119">
        <v>0.8916666666666667</v>
      </c>
      <c r="D7" s="120">
        <v>0.47156428571428577</v>
      </c>
      <c r="E7" s="120">
        <v>0.5134217528735633</v>
      </c>
      <c r="F7" s="38">
        <f t="shared" si="0"/>
        <v>0.4924930192939245</v>
      </c>
      <c r="G7" s="41">
        <f t="shared" si="1"/>
        <v>0.9375</v>
      </c>
      <c r="H7" s="72">
        <v>2</v>
      </c>
      <c r="I7" s="113">
        <f>AVERAGE(F21:F29)</f>
        <v>0.5155950371183202</v>
      </c>
      <c r="J7" s="41">
        <f>AVERAGE(G21:G29)</f>
        <v>0.9722222222222222</v>
      </c>
      <c r="K7" s="28">
        <v>4</v>
      </c>
      <c r="L7" s="30">
        <v>10</v>
      </c>
      <c r="M7"/>
    </row>
    <row r="8" spans="1:13" ht="12.75">
      <c r="A8" s="118">
        <v>31</v>
      </c>
      <c r="B8" s="119">
        <v>0.975</v>
      </c>
      <c r="C8" s="119">
        <v>1</v>
      </c>
      <c r="D8" s="120">
        <v>0.5096545977011494</v>
      </c>
      <c r="E8" s="120">
        <v>0.557125</v>
      </c>
      <c r="F8" s="38">
        <f t="shared" si="0"/>
        <v>0.5333897988505747</v>
      </c>
      <c r="G8" s="41">
        <f t="shared" si="1"/>
        <v>0.9875</v>
      </c>
      <c r="H8" s="72">
        <v>2</v>
      </c>
      <c r="I8" s="113">
        <f>AVERAGE(F30:F36)</f>
        <v>0.5162515761541869</v>
      </c>
      <c r="J8" s="41">
        <f>AVERAGE(G30:G36)</f>
        <v>0.9690476190476189</v>
      </c>
      <c r="K8" s="28">
        <v>5</v>
      </c>
      <c r="L8" s="30">
        <v>6</v>
      </c>
      <c r="M8"/>
    </row>
    <row r="9" spans="1:13" ht="12.75">
      <c r="A9" s="118">
        <v>33</v>
      </c>
      <c r="B9" s="119">
        <v>0.9916666666666667</v>
      </c>
      <c r="C9" s="119">
        <v>1</v>
      </c>
      <c r="D9" s="120">
        <v>0.5322169540229885</v>
      </c>
      <c r="E9" s="120">
        <v>0.6020166666666666</v>
      </c>
      <c r="F9" s="38">
        <f t="shared" si="0"/>
        <v>0.5671168103448276</v>
      </c>
      <c r="G9" s="41">
        <f t="shared" si="1"/>
        <v>0.9958333333333333</v>
      </c>
      <c r="H9" s="72">
        <v>2</v>
      </c>
      <c r="I9" s="114">
        <f>AVERAGE(F37:F38)</f>
        <v>0.4440979197119236</v>
      </c>
      <c r="J9" s="42">
        <f>AVERAGE(G37:G38)</f>
        <v>0.9375</v>
      </c>
      <c r="K9" s="31">
        <v>6</v>
      </c>
      <c r="L9" s="32">
        <v>2</v>
      </c>
      <c r="M9"/>
    </row>
    <row r="10" spans="1:13" ht="12.75">
      <c r="A10" s="118">
        <v>34</v>
      </c>
      <c r="B10" s="119">
        <v>0.925</v>
      </c>
      <c r="C10" s="119">
        <v>0.9916666666666667</v>
      </c>
      <c r="D10" s="120">
        <v>0.3125670238095238</v>
      </c>
      <c r="E10" s="120">
        <v>0.5682261494252874</v>
      </c>
      <c r="F10" s="38">
        <f t="shared" si="0"/>
        <v>0.44039658661740555</v>
      </c>
      <c r="G10" s="41">
        <f t="shared" si="1"/>
        <v>0.9583333333333334</v>
      </c>
      <c r="H10" s="72">
        <v>2</v>
      </c>
      <c r="J10" s="12"/>
      <c r="K10" s="39" t="s">
        <v>76</v>
      </c>
      <c r="L10" s="32">
        <f>SUM(L3:L9)</f>
        <v>36</v>
      </c>
      <c r="M10"/>
    </row>
    <row r="11" spans="1:13" ht="12.75">
      <c r="A11" s="118">
        <v>38</v>
      </c>
      <c r="B11" s="119">
        <v>1</v>
      </c>
      <c r="C11" s="119">
        <v>0.975</v>
      </c>
      <c r="D11" s="120">
        <v>0.751475</v>
      </c>
      <c r="E11" s="120">
        <v>0.6592359400656814</v>
      </c>
      <c r="F11" s="38">
        <f t="shared" si="0"/>
        <v>0.7053554700328407</v>
      </c>
      <c r="G11" s="41">
        <f t="shared" si="1"/>
        <v>0.9875</v>
      </c>
      <c r="H11" s="72">
        <v>2</v>
      </c>
      <c r="J11" s="12"/>
      <c r="K11" s="2"/>
      <c r="M11"/>
    </row>
    <row r="12" spans="1:12" ht="12.75">
      <c r="A12" s="118">
        <v>8</v>
      </c>
      <c r="B12" s="119">
        <v>0.95</v>
      </c>
      <c r="C12" s="119">
        <v>0.975</v>
      </c>
      <c r="D12" s="120">
        <v>0.3336644688644689</v>
      </c>
      <c r="E12" s="120">
        <v>0.48316408045977016</v>
      </c>
      <c r="F12" s="38">
        <f t="shared" si="0"/>
        <v>0.40841427466211955</v>
      </c>
      <c r="G12" s="41">
        <f t="shared" si="1"/>
        <v>0.9624999999999999</v>
      </c>
      <c r="H12" s="72">
        <v>3</v>
      </c>
      <c r="I12" s="126">
        <f>CORREL(I3:I9,K3:K9)</f>
        <v>0.13513974622764538</v>
      </c>
      <c r="J12" s="20">
        <f>CORREL(J3:J9,K3:K9)</f>
        <v>-0.24113083643234406</v>
      </c>
      <c r="K12" s="20">
        <f>CORREL(I3:I9,J3:J9)</f>
        <v>0.6672971354319298</v>
      </c>
      <c r="L12" s="9" t="s">
        <v>77</v>
      </c>
    </row>
    <row r="13" spans="1:12" ht="12.75">
      <c r="A13" s="118">
        <v>13</v>
      </c>
      <c r="B13" s="119">
        <v>0.9833333333333333</v>
      </c>
      <c r="C13" s="119">
        <v>0.9916666666666667</v>
      </c>
      <c r="D13" s="120">
        <v>0.6489284482758622</v>
      </c>
      <c r="E13" s="120">
        <v>0.7099919540229884</v>
      </c>
      <c r="F13" s="38">
        <f t="shared" si="0"/>
        <v>0.6794602011494253</v>
      </c>
      <c r="G13" s="41">
        <f t="shared" si="1"/>
        <v>0.9875</v>
      </c>
      <c r="H13" s="72">
        <v>3</v>
      </c>
      <c r="I13" s="128">
        <f>I12*I12</f>
        <v>0.018262751010472394</v>
      </c>
      <c r="J13" s="38">
        <f>J12*J12</f>
        <v>0.05814408027856187</v>
      </c>
      <c r="K13" s="38">
        <f>K12*K12</f>
        <v>0.4452854669556593</v>
      </c>
      <c r="L13" s="129" t="s">
        <v>327</v>
      </c>
    </row>
    <row r="14" spans="1:13" ht="12.75">
      <c r="A14" s="118">
        <v>14</v>
      </c>
      <c r="B14" s="119">
        <v>0.95</v>
      </c>
      <c r="C14" s="119">
        <v>0.9916666666666667</v>
      </c>
      <c r="D14" s="120">
        <v>0.4025068965517241</v>
      </c>
      <c r="E14" s="120">
        <v>0.5521813218390804</v>
      </c>
      <c r="F14" s="38">
        <f t="shared" si="0"/>
        <v>0.47734410919540227</v>
      </c>
      <c r="G14" s="41">
        <f t="shared" si="1"/>
        <v>0.9708333333333333</v>
      </c>
      <c r="H14" s="72">
        <v>3</v>
      </c>
      <c r="I14" s="127">
        <v>0.773</v>
      </c>
      <c r="J14" s="17">
        <v>0.602</v>
      </c>
      <c r="K14" s="31"/>
      <c r="L14" s="130" t="s">
        <v>137</v>
      </c>
      <c r="M14"/>
    </row>
    <row r="15" spans="1:13" ht="12.75">
      <c r="A15" s="118">
        <v>39</v>
      </c>
      <c r="B15" s="119">
        <v>0.9333333333333333</v>
      </c>
      <c r="C15" s="119">
        <v>0.9833333333333333</v>
      </c>
      <c r="D15" s="120">
        <v>0.5471684981684981</v>
      </c>
      <c r="E15" s="120">
        <v>0.630612643678161</v>
      </c>
      <c r="F15" s="38">
        <f t="shared" si="0"/>
        <v>0.5888905709233295</v>
      </c>
      <c r="G15" s="41">
        <f t="shared" si="1"/>
        <v>0.9583333333333333</v>
      </c>
      <c r="H15" s="72">
        <v>3</v>
      </c>
      <c r="J15" s="12"/>
      <c r="K15" s="2"/>
      <c r="M15"/>
    </row>
    <row r="16" spans="1:13" ht="12.75">
      <c r="A16" s="118">
        <v>40</v>
      </c>
      <c r="B16" s="119">
        <v>0.975</v>
      </c>
      <c r="C16" s="119">
        <v>0.9916666666666667</v>
      </c>
      <c r="D16" s="120">
        <v>0.5284411535303776</v>
      </c>
      <c r="E16" s="120">
        <v>0.6015701149425287</v>
      </c>
      <c r="F16" s="38">
        <f t="shared" si="0"/>
        <v>0.5650056342364531</v>
      </c>
      <c r="G16" s="41">
        <f t="shared" si="1"/>
        <v>0.9833333333333334</v>
      </c>
      <c r="H16" s="72">
        <v>3</v>
      </c>
      <c r="J16" s="12"/>
      <c r="K16" s="2"/>
      <c r="M16"/>
    </row>
    <row r="17" spans="1:13" ht="12.75">
      <c r="A17" s="118">
        <v>45</v>
      </c>
      <c r="B17" s="119">
        <v>0.9166666666666666</v>
      </c>
      <c r="C17" s="119">
        <v>0.9166666666666666</v>
      </c>
      <c r="D17" s="120">
        <v>0.4845704365079365</v>
      </c>
      <c r="E17" s="120">
        <v>0.5751047745358089</v>
      </c>
      <c r="F17" s="38">
        <f t="shared" si="0"/>
        <v>0.5298376055218728</v>
      </c>
      <c r="G17" s="41">
        <f t="shared" si="1"/>
        <v>0.9166666666666666</v>
      </c>
      <c r="H17" s="72">
        <v>3</v>
      </c>
      <c r="J17" s="12"/>
      <c r="K17" s="2"/>
      <c r="M17"/>
    </row>
    <row r="18" spans="1:13" ht="12.75">
      <c r="A18" s="118">
        <v>46</v>
      </c>
      <c r="B18" s="119">
        <v>0.9083333333333333</v>
      </c>
      <c r="C18" s="119">
        <v>0.9833333333333333</v>
      </c>
      <c r="D18" s="120">
        <v>0.5519068179585421</v>
      </c>
      <c r="E18" s="120">
        <v>0.7099724137931035</v>
      </c>
      <c r="F18" s="38">
        <f t="shared" si="0"/>
        <v>0.6309396158758228</v>
      </c>
      <c r="G18" s="41">
        <f t="shared" si="1"/>
        <v>0.9458333333333333</v>
      </c>
      <c r="H18" s="72">
        <v>3</v>
      </c>
      <c r="J18" s="12"/>
      <c r="K18" s="2"/>
      <c r="M18"/>
    </row>
    <row r="19" spans="1:13" ht="12.75">
      <c r="A19" s="118">
        <v>52</v>
      </c>
      <c r="B19" s="119">
        <v>0.9833333333333333</v>
      </c>
      <c r="C19" s="119">
        <v>0.9916666666666667</v>
      </c>
      <c r="D19" s="120">
        <v>0.3042416666666667</v>
      </c>
      <c r="E19" s="120">
        <v>0.45238850574712647</v>
      </c>
      <c r="F19" s="38">
        <f t="shared" si="0"/>
        <v>0.3783150862068966</v>
      </c>
      <c r="G19" s="41">
        <f t="shared" si="1"/>
        <v>0.9875</v>
      </c>
      <c r="H19" s="72">
        <v>3</v>
      </c>
      <c r="J19" s="12"/>
      <c r="K19" s="2"/>
      <c r="M19"/>
    </row>
    <row r="20" spans="1:13" ht="12.75">
      <c r="A20" s="118">
        <v>55</v>
      </c>
      <c r="B20" s="119">
        <v>0.9083333333333333</v>
      </c>
      <c r="C20" s="119">
        <v>0.9833333333333333</v>
      </c>
      <c r="D20" s="120">
        <v>0.3844619708994709</v>
      </c>
      <c r="E20" s="120">
        <v>0.5287428571428572</v>
      </c>
      <c r="F20" s="38">
        <f t="shared" si="0"/>
        <v>0.456602414021164</v>
      </c>
      <c r="G20" s="41">
        <f t="shared" si="1"/>
        <v>0.9458333333333333</v>
      </c>
      <c r="H20" s="72">
        <v>3</v>
      </c>
      <c r="J20" s="12"/>
      <c r="K20" s="2"/>
      <c r="M20"/>
    </row>
    <row r="21" spans="1:13" ht="12.75">
      <c r="A21" s="118">
        <v>1</v>
      </c>
      <c r="B21" s="119">
        <v>0.875</v>
      </c>
      <c r="C21" s="119">
        <v>0.9583333333333334</v>
      </c>
      <c r="D21" s="120">
        <v>0.6420858898046398</v>
      </c>
      <c r="E21" s="120">
        <v>0.579040907224959</v>
      </c>
      <c r="F21" s="38">
        <f t="shared" si="0"/>
        <v>0.6105633985147993</v>
      </c>
      <c r="G21" s="41">
        <f t="shared" si="1"/>
        <v>0.9166666666666667</v>
      </c>
      <c r="H21" s="72">
        <v>4</v>
      </c>
      <c r="J21" s="12"/>
      <c r="K21" s="2"/>
      <c r="M21"/>
    </row>
    <row r="22" spans="1:13" ht="12.75">
      <c r="A22" s="118">
        <v>2</v>
      </c>
      <c r="B22" s="119">
        <v>0.9666666666666667</v>
      </c>
      <c r="C22" s="119">
        <v>0.9916666666666667</v>
      </c>
      <c r="D22" s="120">
        <v>0.5134028119868637</v>
      </c>
      <c r="E22" s="120">
        <v>0.5537313218390805</v>
      </c>
      <c r="F22" s="38">
        <f t="shared" si="0"/>
        <v>0.5335670669129721</v>
      </c>
      <c r="G22" s="41">
        <f t="shared" si="1"/>
        <v>0.9791666666666667</v>
      </c>
      <c r="H22" s="72">
        <v>4</v>
      </c>
      <c r="J22" s="12"/>
      <c r="K22" s="2"/>
      <c r="M22"/>
    </row>
    <row r="23" spans="1:13" ht="12.75">
      <c r="A23" s="118">
        <v>10</v>
      </c>
      <c r="B23" s="119">
        <v>0.9833333333333333</v>
      </c>
      <c r="C23" s="119">
        <v>0.9916666666666667</v>
      </c>
      <c r="D23" s="120">
        <v>0.32082442528735633</v>
      </c>
      <c r="E23" s="120">
        <v>0.5237859195402299</v>
      </c>
      <c r="F23" s="38">
        <f t="shared" si="0"/>
        <v>0.4223051724137931</v>
      </c>
      <c r="G23" s="41">
        <f t="shared" si="1"/>
        <v>0.9875</v>
      </c>
      <c r="H23" s="72">
        <v>4</v>
      </c>
      <c r="J23" s="12"/>
      <c r="K23" s="2"/>
      <c r="M23"/>
    </row>
    <row r="24" spans="1:13" ht="12.75">
      <c r="A24" s="118">
        <v>36</v>
      </c>
      <c r="B24" s="119">
        <v>0.975</v>
      </c>
      <c r="C24" s="119">
        <v>0.9916666666666667</v>
      </c>
      <c r="D24" s="120">
        <v>0.5822262725779968</v>
      </c>
      <c r="E24" s="120">
        <v>0.6141497126436782</v>
      </c>
      <c r="F24" s="38">
        <f t="shared" si="0"/>
        <v>0.5981879926108375</v>
      </c>
      <c r="G24" s="41">
        <f t="shared" si="1"/>
        <v>0.9833333333333334</v>
      </c>
      <c r="H24" s="72">
        <v>4</v>
      </c>
      <c r="J24" s="12"/>
      <c r="K24" s="2"/>
      <c r="M24"/>
    </row>
    <row r="25" spans="1:13" ht="12.75">
      <c r="A25" s="118">
        <v>37</v>
      </c>
      <c r="B25" s="119">
        <v>0.9416666666666667</v>
      </c>
      <c r="C25" s="119">
        <v>0.9833333333333333</v>
      </c>
      <c r="D25" s="120">
        <v>0.6111677586206897</v>
      </c>
      <c r="E25" s="120">
        <v>0.6231204022988507</v>
      </c>
      <c r="F25" s="38">
        <f t="shared" si="0"/>
        <v>0.6171440804597702</v>
      </c>
      <c r="G25" s="41">
        <f t="shared" si="1"/>
        <v>0.9624999999999999</v>
      </c>
      <c r="H25" s="72">
        <v>4</v>
      </c>
      <c r="J25" s="12"/>
      <c r="K25" s="2"/>
      <c r="M25"/>
    </row>
    <row r="26" spans="1:13" ht="12.75">
      <c r="A26" s="118">
        <v>41</v>
      </c>
      <c r="B26" s="119">
        <v>0.975</v>
      </c>
      <c r="C26" s="119">
        <v>1</v>
      </c>
      <c r="D26" s="120">
        <v>0.3422353448275862</v>
      </c>
      <c r="E26" s="120">
        <v>0.5562166666666667</v>
      </c>
      <c r="F26" s="38">
        <f t="shared" si="0"/>
        <v>0.44922600574712646</v>
      </c>
      <c r="G26" s="41">
        <f t="shared" si="1"/>
        <v>0.9875</v>
      </c>
      <c r="H26" s="72">
        <v>4</v>
      </c>
      <c r="J26" s="12"/>
      <c r="K26" s="2"/>
      <c r="M26"/>
    </row>
    <row r="27" spans="1:13" ht="12.75">
      <c r="A27" s="118">
        <v>42</v>
      </c>
      <c r="B27" s="119">
        <v>0.9666666666666667</v>
      </c>
      <c r="C27" s="119">
        <v>0.9833333333333333</v>
      </c>
      <c r="D27" s="120">
        <v>0.42077243431855504</v>
      </c>
      <c r="E27" s="120">
        <v>0.5992689655172414</v>
      </c>
      <c r="F27" s="38">
        <f t="shared" si="0"/>
        <v>0.5100206999178982</v>
      </c>
      <c r="G27" s="41">
        <f t="shared" si="1"/>
        <v>0.975</v>
      </c>
      <c r="H27" s="72">
        <v>4</v>
      </c>
      <c r="J27" s="12"/>
      <c r="K27" s="2"/>
      <c r="M27"/>
    </row>
    <row r="28" spans="1:13" ht="12.75">
      <c r="A28" s="118">
        <v>47</v>
      </c>
      <c r="B28" s="119">
        <v>0.9666666666666667</v>
      </c>
      <c r="C28" s="119">
        <v>0.9833333333333333</v>
      </c>
      <c r="D28" s="120">
        <v>0.3797978653530378</v>
      </c>
      <c r="E28" s="120">
        <v>0.5896974137931035</v>
      </c>
      <c r="F28" s="38">
        <f t="shared" si="0"/>
        <v>0.48474763957307065</v>
      </c>
      <c r="G28" s="41">
        <f t="shared" si="1"/>
        <v>0.975</v>
      </c>
      <c r="H28" s="72">
        <v>4</v>
      </c>
      <c r="J28" s="12"/>
      <c r="K28" s="2"/>
      <c r="M28"/>
    </row>
    <row r="29" spans="1:13" ht="12.75">
      <c r="A29" s="118">
        <v>51</v>
      </c>
      <c r="B29" s="119">
        <v>0.9666666666666667</v>
      </c>
      <c r="C29" s="119">
        <v>1</v>
      </c>
      <c r="D29" s="120">
        <v>0.3249032224958949</v>
      </c>
      <c r="E29" s="120">
        <v>0.5042833333333333</v>
      </c>
      <c r="F29" s="38">
        <f t="shared" si="0"/>
        <v>0.4145932779146141</v>
      </c>
      <c r="G29" s="41">
        <f t="shared" si="1"/>
        <v>0.9833333333333334</v>
      </c>
      <c r="H29" s="72">
        <v>4</v>
      </c>
      <c r="J29" s="12"/>
      <c r="K29" s="2"/>
      <c r="M29"/>
    </row>
    <row r="30" spans="1:13" ht="12.75">
      <c r="A30" s="118">
        <v>3</v>
      </c>
      <c r="B30" s="119">
        <v>0.9</v>
      </c>
      <c r="C30" s="119">
        <v>0.9916666666666667</v>
      </c>
      <c r="D30" s="120">
        <v>0.45776328249336873</v>
      </c>
      <c r="E30" s="120">
        <v>0.500358908045977</v>
      </c>
      <c r="F30" s="38">
        <f t="shared" si="0"/>
        <v>0.4790610952696729</v>
      </c>
      <c r="G30" s="41">
        <f t="shared" si="1"/>
        <v>0.9458333333333333</v>
      </c>
      <c r="H30" s="72">
        <v>4</v>
      </c>
      <c r="J30" s="12"/>
      <c r="K30" s="2"/>
      <c r="M30"/>
    </row>
    <row r="31" spans="1:13" ht="12.75">
      <c r="A31" s="118">
        <v>6</v>
      </c>
      <c r="B31" s="119">
        <v>0.9833333333333333</v>
      </c>
      <c r="C31" s="119">
        <v>1</v>
      </c>
      <c r="D31" s="120">
        <v>0.616067816091954</v>
      </c>
      <c r="E31" s="120">
        <v>0.47986666666666666</v>
      </c>
      <c r="F31" s="38">
        <f t="shared" si="0"/>
        <v>0.5479672413793104</v>
      </c>
      <c r="G31" s="41">
        <f t="shared" si="1"/>
        <v>0.9916666666666667</v>
      </c>
      <c r="H31" s="72">
        <v>5</v>
      </c>
      <c r="J31" s="12"/>
      <c r="K31" s="2"/>
      <c r="M31"/>
    </row>
    <row r="32" spans="1:13" ht="12.75">
      <c r="A32" s="118">
        <v>12</v>
      </c>
      <c r="B32" s="119">
        <v>0.9833333333333333</v>
      </c>
      <c r="C32" s="119">
        <v>0.9916666666666667</v>
      </c>
      <c r="D32" s="120">
        <v>0.557653448275862</v>
      </c>
      <c r="E32" s="120">
        <v>0.5550617816091954</v>
      </c>
      <c r="F32" s="38">
        <f t="shared" si="0"/>
        <v>0.5563576149425287</v>
      </c>
      <c r="G32" s="41">
        <f t="shared" si="1"/>
        <v>0.9875</v>
      </c>
      <c r="H32" s="72">
        <v>5</v>
      </c>
      <c r="J32" s="12"/>
      <c r="K32" s="2"/>
      <c r="M32"/>
    </row>
    <row r="33" spans="1:13" ht="12.75">
      <c r="A33" s="118">
        <v>28</v>
      </c>
      <c r="B33" s="119">
        <v>0.9416666666666667</v>
      </c>
      <c r="C33" s="119">
        <v>1</v>
      </c>
      <c r="D33" s="120">
        <v>0.4586936507936508</v>
      </c>
      <c r="E33" s="120">
        <v>0.5058083333333333</v>
      </c>
      <c r="F33" s="38">
        <f t="shared" si="0"/>
        <v>0.4822509920634921</v>
      </c>
      <c r="G33" s="41">
        <f t="shared" si="1"/>
        <v>0.9708333333333333</v>
      </c>
      <c r="H33" s="72">
        <v>5</v>
      </c>
      <c r="J33" s="12"/>
      <c r="K33" s="2"/>
      <c r="M33"/>
    </row>
    <row r="34" spans="1:13" ht="12.75">
      <c r="A34" s="118">
        <v>29</v>
      </c>
      <c r="B34" s="119">
        <v>0.9333333333333333</v>
      </c>
      <c r="C34" s="119">
        <v>0.95</v>
      </c>
      <c r="D34" s="120">
        <v>0.5841679613489957</v>
      </c>
      <c r="E34" s="120">
        <v>0.6406795019157088</v>
      </c>
      <c r="F34" s="38">
        <f t="shared" si="0"/>
        <v>0.6124237316323522</v>
      </c>
      <c r="G34" s="41">
        <f t="shared" si="1"/>
        <v>0.9416666666666667</v>
      </c>
      <c r="H34" s="72">
        <v>5</v>
      </c>
      <c r="J34" s="12"/>
      <c r="K34" s="2"/>
      <c r="M34"/>
    </row>
    <row r="35" spans="1:13" ht="12.75">
      <c r="A35" s="118">
        <v>35</v>
      </c>
      <c r="B35" s="119">
        <v>0.9833333333333333</v>
      </c>
      <c r="C35" s="119">
        <v>1</v>
      </c>
      <c r="D35" s="120">
        <v>0.5341390804597702</v>
      </c>
      <c r="E35" s="120">
        <v>0.5837583333333332</v>
      </c>
      <c r="F35" s="38">
        <f t="shared" si="0"/>
        <v>0.5589487068965517</v>
      </c>
      <c r="G35" s="41">
        <f t="shared" si="1"/>
        <v>0.9916666666666667</v>
      </c>
      <c r="H35" s="72">
        <v>5</v>
      </c>
      <c r="J35" s="12"/>
      <c r="K35" s="2"/>
      <c r="M35"/>
    </row>
    <row r="36" spans="1:13" ht="12.75">
      <c r="A36" s="118">
        <v>50</v>
      </c>
      <c r="B36" s="119">
        <v>0.9083333333333333</v>
      </c>
      <c r="C36" s="119">
        <v>1</v>
      </c>
      <c r="D36" s="120">
        <v>0.26164496845746843</v>
      </c>
      <c r="E36" s="120">
        <v>0.49185833333333334</v>
      </c>
      <c r="F36" s="38">
        <f t="shared" si="0"/>
        <v>0.37675165089540086</v>
      </c>
      <c r="G36" s="41">
        <f t="shared" si="1"/>
        <v>0.9541666666666666</v>
      </c>
      <c r="H36" s="72">
        <v>5</v>
      </c>
      <c r="J36" s="12"/>
      <c r="K36" s="2"/>
      <c r="M36"/>
    </row>
    <row r="37" spans="1:13" ht="12.75">
      <c r="A37" s="118">
        <v>9</v>
      </c>
      <c r="B37" s="119">
        <v>0.95</v>
      </c>
      <c r="C37" s="119">
        <v>0.9916666666666667</v>
      </c>
      <c r="D37" s="120">
        <v>0.23447259852216748</v>
      </c>
      <c r="E37" s="120">
        <v>0.4417603448275862</v>
      </c>
      <c r="F37" s="38">
        <f t="shared" si="0"/>
        <v>0.33811647167487685</v>
      </c>
      <c r="G37" s="41">
        <f t="shared" si="1"/>
        <v>0.9708333333333333</v>
      </c>
      <c r="H37" s="72">
        <v>6</v>
      </c>
      <c r="J37" s="12"/>
      <c r="K37" s="2"/>
      <c r="M37"/>
    </row>
    <row r="38" spans="1:13" ht="12.75">
      <c r="A38" s="121">
        <v>44</v>
      </c>
      <c r="B38" s="122">
        <v>0.8666666666666667</v>
      </c>
      <c r="C38" s="122">
        <v>0.9416666666666667</v>
      </c>
      <c r="D38" s="123">
        <v>0.4643850057953318</v>
      </c>
      <c r="E38" s="123">
        <v>0.635773729702609</v>
      </c>
      <c r="F38" s="17">
        <f t="shared" si="0"/>
        <v>0.5500793677489704</v>
      </c>
      <c r="G38" s="42">
        <f t="shared" si="1"/>
        <v>0.9041666666666667</v>
      </c>
      <c r="H38" s="73">
        <v>6</v>
      </c>
      <c r="J38" s="12"/>
      <c r="K38" s="2"/>
      <c r="M38"/>
    </row>
    <row r="39" spans="5:7" ht="12.75">
      <c r="E39" s="8"/>
      <c r="F39" s="8"/>
      <c r="G39" s="8"/>
    </row>
    <row r="40" spans="5:7" ht="12.75">
      <c r="E40" s="8"/>
      <c r="F40" s="10" t="s">
        <v>89</v>
      </c>
      <c r="G40" s="18">
        <f>CORREL(F3:F38,G3:G38)</f>
        <v>-0.052920372902802326</v>
      </c>
    </row>
    <row r="41" spans="5:7" ht="12.75">
      <c r="E41" s="8"/>
      <c r="F41" s="11" t="s">
        <v>90</v>
      </c>
      <c r="G41" s="19">
        <f>G40*G40</f>
        <v>0.002800565868171655</v>
      </c>
    </row>
    <row r="42" spans="5:7" ht="12.75">
      <c r="E42" s="8"/>
      <c r="F42" s="8"/>
      <c r="G42" s="8"/>
    </row>
  </sheetData>
  <mergeCells count="2">
    <mergeCell ref="A1:C1"/>
    <mergeCell ref="D1:K1"/>
  </mergeCells>
  <printOptions/>
  <pageMargins left="0.75" right="0.75" top="1" bottom="1" header="0.5" footer="0.5"/>
  <pageSetup orientation="portrait" paperSize="9"/>
  <ignoredErrors>
    <ignoredError sqref="F3:G38 G39:H39" formulaRange="1"/>
  </ignoredErrors>
</worksheet>
</file>

<file path=xl/worksheets/sheet3.xml><?xml version="1.0" encoding="utf-8"?>
<worksheet xmlns="http://schemas.openxmlformats.org/spreadsheetml/2006/main" xmlns:r="http://schemas.openxmlformats.org/officeDocument/2006/relationships">
  <dimension ref="A1:V47"/>
  <sheetViews>
    <sheetView workbookViewId="0" topLeftCell="A1">
      <pane ySplit="2" topLeftCell="BM3" activePane="bottomLeft" state="frozen"/>
      <selection pane="topLeft" activeCell="A1" sqref="A1"/>
      <selection pane="bottomLeft" activeCell="M16" sqref="M16"/>
    </sheetView>
  </sheetViews>
  <sheetFormatPr defaultColWidth="9.140625" defaultRowHeight="12.75"/>
  <cols>
    <col min="1" max="1" width="32.28125" style="0" customWidth="1"/>
    <col min="2" max="2" width="1.7109375" style="0" customWidth="1"/>
    <col min="3" max="3" width="6.28125" style="2" bestFit="1" customWidth="1"/>
    <col min="4" max="5" width="5.57421875" style="2" bestFit="1" customWidth="1"/>
    <col min="6" max="6" width="7.7109375" style="2" customWidth="1"/>
    <col min="7" max="7" width="6.7109375" style="2" customWidth="1"/>
    <col min="8" max="8" width="6.00390625" style="2" customWidth="1"/>
    <col min="9" max="11" width="6.140625" style="2" customWidth="1"/>
    <col min="12" max="12" width="19.8515625" style="2" customWidth="1"/>
    <col min="13" max="13" width="17.140625" style="2" customWidth="1"/>
    <col min="14" max="14" width="6.421875" style="0" customWidth="1"/>
    <col min="15" max="16" width="6.7109375" style="0" customWidth="1"/>
    <col min="17" max="17" width="8.00390625" style="0" customWidth="1"/>
  </cols>
  <sheetData>
    <row r="1" spans="1:9" ht="97.5" customHeight="1">
      <c r="A1" s="124" t="s">
        <v>105</v>
      </c>
      <c r="B1" s="201" t="s">
        <v>106</v>
      </c>
      <c r="C1" s="202"/>
      <c r="D1" s="202"/>
      <c r="E1" s="202"/>
      <c r="F1" s="202"/>
      <c r="G1" s="202"/>
      <c r="H1" s="202"/>
      <c r="I1" s="203"/>
    </row>
    <row r="2" spans="1:22" ht="35.25" customHeight="1">
      <c r="A2" s="206" t="s">
        <v>107</v>
      </c>
      <c r="B2" s="207"/>
      <c r="C2" s="207"/>
      <c r="D2" s="207"/>
      <c r="E2" s="207"/>
      <c r="F2" s="207"/>
      <c r="G2" s="207"/>
      <c r="H2" s="207"/>
      <c r="I2" s="208"/>
      <c r="U2" s="2"/>
      <c r="V2" s="2"/>
    </row>
    <row r="3" spans="1:22" ht="38.25" customHeight="1">
      <c r="A3" s="186" t="s">
        <v>110</v>
      </c>
      <c r="B3" s="187"/>
      <c r="C3" s="188" t="s">
        <v>111</v>
      </c>
      <c r="D3" s="189"/>
      <c r="E3" s="190" t="s">
        <v>112</v>
      </c>
      <c r="F3" s="191"/>
      <c r="G3" s="24"/>
      <c r="H3" s="24"/>
      <c r="I3" s="25"/>
      <c r="U3" s="2"/>
      <c r="V3" s="2"/>
    </row>
    <row r="4" spans="1:22" ht="12.75">
      <c r="A4" s="199" t="s">
        <v>108</v>
      </c>
      <c r="B4" s="200"/>
      <c r="C4" s="198">
        <v>15</v>
      </c>
      <c r="D4" s="198"/>
      <c r="E4" s="198">
        <v>0</v>
      </c>
      <c r="F4" s="198"/>
      <c r="G4" s="28"/>
      <c r="H4" s="33" t="s">
        <v>54</v>
      </c>
      <c r="I4" s="33" t="s">
        <v>55</v>
      </c>
      <c r="U4" s="2"/>
      <c r="V4" s="2"/>
    </row>
    <row r="5" spans="1:22" ht="12.75">
      <c r="A5" s="199" t="s">
        <v>109</v>
      </c>
      <c r="B5" s="200"/>
      <c r="C5" s="198">
        <v>27</v>
      </c>
      <c r="D5" s="198"/>
      <c r="E5" s="198">
        <v>9</v>
      </c>
      <c r="F5" s="198"/>
      <c r="G5" s="28"/>
      <c r="H5" s="33" t="s">
        <v>56</v>
      </c>
      <c r="I5" s="33" t="s">
        <v>57</v>
      </c>
      <c r="U5" s="2"/>
      <c r="V5" s="2"/>
    </row>
    <row r="6" spans="1:22" ht="12.75">
      <c r="A6" s="155"/>
      <c r="B6" s="185"/>
      <c r="C6" s="178"/>
      <c r="D6" s="178"/>
      <c r="E6" s="178"/>
      <c r="F6" s="178"/>
      <c r="G6" s="28"/>
      <c r="H6" s="28"/>
      <c r="I6" s="30"/>
      <c r="U6" s="2"/>
      <c r="V6" s="2"/>
    </row>
    <row r="7" spans="1:22" ht="12.75">
      <c r="A7" s="174" t="s">
        <v>58</v>
      </c>
      <c r="B7" s="175"/>
      <c r="C7" s="178">
        <f>SUM(C4:F5)</f>
        <v>51</v>
      </c>
      <c r="D7" s="178"/>
      <c r="E7" s="178"/>
      <c r="F7" s="178"/>
      <c r="G7" s="28"/>
      <c r="H7" s="28"/>
      <c r="I7" s="30"/>
      <c r="U7" s="2"/>
      <c r="V7" s="2"/>
    </row>
    <row r="8" spans="1:22" ht="12.75">
      <c r="A8" s="179"/>
      <c r="B8" s="180"/>
      <c r="C8" s="178"/>
      <c r="D8" s="178"/>
      <c r="E8" s="178"/>
      <c r="F8" s="178"/>
      <c r="G8" s="28"/>
      <c r="H8" s="28"/>
      <c r="I8" s="30"/>
      <c r="U8" s="2"/>
      <c r="V8" s="2"/>
    </row>
    <row r="9" spans="1:22" ht="12.75">
      <c r="A9" s="179"/>
      <c r="B9" s="180"/>
      <c r="C9" s="178"/>
      <c r="D9" s="178"/>
      <c r="E9" s="178"/>
      <c r="F9" s="178"/>
      <c r="G9" s="28"/>
      <c r="H9" s="28"/>
      <c r="I9" s="30"/>
      <c r="U9" s="2"/>
      <c r="V9" s="2"/>
    </row>
    <row r="10" spans="1:22" ht="12.75">
      <c r="A10" s="179"/>
      <c r="B10" s="180"/>
      <c r="C10" s="158" t="s">
        <v>59</v>
      </c>
      <c r="D10" s="159"/>
      <c r="E10" s="178"/>
      <c r="F10" s="178"/>
      <c r="G10" s="28"/>
      <c r="H10" s="28"/>
      <c r="I10" s="30"/>
      <c r="U10" s="2"/>
      <c r="V10" s="2"/>
    </row>
    <row r="11" spans="1:22" ht="12.75">
      <c r="A11" s="174" t="s">
        <v>60</v>
      </c>
      <c r="B11" s="175"/>
      <c r="C11" s="156">
        <f>FACT(C4+E4)</f>
        <v>1307674368000</v>
      </c>
      <c r="D11" s="157"/>
      <c r="E11" s="178"/>
      <c r="F11" s="178"/>
      <c r="G11" s="28"/>
      <c r="H11" s="28"/>
      <c r="I11" s="30"/>
      <c r="U11" s="2"/>
      <c r="V11" s="2"/>
    </row>
    <row r="12" spans="1:22" ht="12.75">
      <c r="A12" s="174" t="s">
        <v>61</v>
      </c>
      <c r="B12" s="175"/>
      <c r="C12" s="176">
        <f>FACT(C5+E5)</f>
        <v>3.719933267899013E+41</v>
      </c>
      <c r="D12" s="177"/>
      <c r="E12" s="178"/>
      <c r="F12" s="178"/>
      <c r="G12" s="28"/>
      <c r="H12" s="28"/>
      <c r="I12" s="30"/>
      <c r="U12" s="2"/>
      <c r="V12" s="2"/>
    </row>
    <row r="13" spans="1:22" ht="12.75">
      <c r="A13" s="174" t="s">
        <v>62</v>
      </c>
      <c r="B13" s="175"/>
      <c r="C13" s="176">
        <f>FACT(C4+C5)</f>
        <v>1.4050061177528801E+51</v>
      </c>
      <c r="D13" s="177"/>
      <c r="E13" s="178"/>
      <c r="F13" s="178"/>
      <c r="G13" s="28"/>
      <c r="H13" s="28"/>
      <c r="I13" s="30"/>
      <c r="U13" s="2"/>
      <c r="V13" s="2"/>
    </row>
    <row r="14" spans="1:9" ht="12.75">
      <c r="A14" s="174" t="s">
        <v>63</v>
      </c>
      <c r="B14" s="175"/>
      <c r="C14" s="183">
        <f>FACT(E4+E5)</f>
        <v>362880</v>
      </c>
      <c r="D14" s="184"/>
      <c r="E14" s="178"/>
      <c r="F14" s="178"/>
      <c r="G14" s="28"/>
      <c r="H14" s="28"/>
      <c r="I14" s="30"/>
    </row>
    <row r="15" spans="1:9" ht="12.75">
      <c r="A15" s="174" t="s">
        <v>93</v>
      </c>
      <c r="B15" s="175"/>
      <c r="C15" s="176">
        <f>C11*C12*C13*C14</f>
        <v>2.480138924287E+110</v>
      </c>
      <c r="D15" s="177"/>
      <c r="E15" s="178"/>
      <c r="F15" s="178"/>
      <c r="G15" s="33" t="s">
        <v>64</v>
      </c>
      <c r="H15" s="28"/>
      <c r="I15" s="30"/>
    </row>
    <row r="16" spans="1:9" ht="12.75">
      <c r="A16" s="174" t="s">
        <v>65</v>
      </c>
      <c r="B16" s="175"/>
      <c r="C16" s="176">
        <f>FACT(C7)</f>
        <v>1.5511187532873816E+66</v>
      </c>
      <c r="D16" s="177"/>
      <c r="E16" s="178"/>
      <c r="F16" s="178"/>
      <c r="G16" s="35">
        <f>1/C16</f>
        <v>6.446959640457175E-67</v>
      </c>
      <c r="H16" s="28"/>
      <c r="I16" s="30"/>
    </row>
    <row r="17" spans="1:9" ht="42" customHeight="1">
      <c r="A17" s="174" t="s">
        <v>66</v>
      </c>
      <c r="B17" s="175"/>
      <c r="C17" s="176">
        <f>FACT(C4)</f>
        <v>1307674368000</v>
      </c>
      <c r="D17" s="177"/>
      <c r="E17" s="178"/>
      <c r="F17" s="178"/>
      <c r="G17" s="36">
        <f>C11/C17</f>
        <v>1</v>
      </c>
      <c r="H17" s="28"/>
      <c r="I17" s="30"/>
    </row>
    <row r="18" spans="1:9" ht="12.75">
      <c r="A18" s="174" t="s">
        <v>67</v>
      </c>
      <c r="B18" s="175"/>
      <c r="C18" s="183">
        <f>FACT(E4)</f>
        <v>1</v>
      </c>
      <c r="D18" s="184"/>
      <c r="E18" s="178"/>
      <c r="F18" s="178"/>
      <c r="G18" s="36">
        <f>C12/C18</f>
        <v>3.719933267899013E+41</v>
      </c>
      <c r="H18" s="28"/>
      <c r="I18" s="30"/>
    </row>
    <row r="19" spans="1:9" ht="12.75">
      <c r="A19" s="174" t="s">
        <v>68</v>
      </c>
      <c r="B19" s="175"/>
      <c r="C19" s="176">
        <f>FACT(C5)</f>
        <v>1.0888869450418352E+28</v>
      </c>
      <c r="D19" s="177"/>
      <c r="E19" s="178"/>
      <c r="F19" s="178"/>
      <c r="G19" s="36">
        <f>C13/C19</f>
        <v>1.2903140442177857E+23</v>
      </c>
      <c r="H19" s="28"/>
      <c r="I19" s="30"/>
    </row>
    <row r="20" spans="1:9" ht="12.75">
      <c r="A20" s="174" t="s">
        <v>69</v>
      </c>
      <c r="B20" s="175"/>
      <c r="C20" s="183">
        <f>FACT(E5)</f>
        <v>362880</v>
      </c>
      <c r="D20" s="184"/>
      <c r="E20" s="178"/>
      <c r="F20" s="178"/>
      <c r="G20" s="36">
        <f>C14/C20</f>
        <v>1</v>
      </c>
      <c r="H20" s="28"/>
      <c r="I20" s="30"/>
    </row>
    <row r="21" spans="1:9" ht="12.75">
      <c r="A21" s="174" t="s">
        <v>94</v>
      </c>
      <c r="B21" s="175"/>
      <c r="C21" s="176">
        <f>PRODUCT(C16:C20)</f>
        <v>8.014759289323729E+111</v>
      </c>
      <c r="D21" s="177"/>
      <c r="E21" s="178"/>
      <c r="F21" s="178"/>
      <c r="G21" s="36"/>
      <c r="H21" s="28"/>
      <c r="I21" s="30"/>
    </row>
    <row r="22" spans="1:9" ht="12.75">
      <c r="A22" s="196"/>
      <c r="B22" s="197"/>
      <c r="C22" s="181"/>
      <c r="D22" s="182"/>
      <c r="E22" s="178"/>
      <c r="F22" s="178"/>
      <c r="G22" s="36"/>
      <c r="H22" s="28"/>
      <c r="I22" s="30"/>
    </row>
    <row r="23" spans="1:9" ht="12.75">
      <c r="A23" s="169" t="s">
        <v>95</v>
      </c>
      <c r="B23" s="170"/>
      <c r="C23" s="194">
        <f>C15/C21</f>
        <v>0.030944646429877615</v>
      </c>
      <c r="D23" s="195"/>
      <c r="E23" s="173"/>
      <c r="F23" s="173"/>
      <c r="G23" s="37">
        <f>PRODUCT(G16:G20)</f>
        <v>0.030944646429877615</v>
      </c>
      <c r="H23" s="34"/>
      <c r="I23" s="32"/>
    </row>
    <row r="24" spans="1:6" ht="12.75">
      <c r="A24" s="205"/>
      <c r="B24" s="205"/>
      <c r="C24" s="193"/>
      <c r="D24" s="193"/>
      <c r="E24" s="193"/>
      <c r="F24" s="193"/>
    </row>
    <row r="25" spans="3:6" ht="12.75">
      <c r="C25" s="192"/>
      <c r="D25" s="192"/>
      <c r="E25" s="192"/>
      <c r="F25" s="192"/>
    </row>
    <row r="26" spans="1:6" ht="12.75">
      <c r="A26" s="204"/>
      <c r="B26" s="204"/>
      <c r="C26" s="193"/>
      <c r="D26" s="193"/>
      <c r="E26" s="193"/>
      <c r="F26" s="193"/>
    </row>
    <row r="27" spans="1:22" ht="38.25" customHeight="1">
      <c r="A27" s="186" t="s">
        <v>110</v>
      </c>
      <c r="B27" s="187"/>
      <c r="C27" s="188" t="s">
        <v>111</v>
      </c>
      <c r="D27" s="189"/>
      <c r="E27" s="190" t="s">
        <v>112</v>
      </c>
      <c r="F27" s="191"/>
      <c r="G27" s="24"/>
      <c r="H27" s="24"/>
      <c r="I27" s="25"/>
      <c r="U27" s="2"/>
      <c r="V27" s="2"/>
    </row>
    <row r="28" spans="1:9" ht="12.75">
      <c r="A28" s="160" t="s">
        <v>108</v>
      </c>
      <c r="B28" s="153"/>
      <c r="C28" s="154">
        <v>15</v>
      </c>
      <c r="D28" s="154"/>
      <c r="E28" s="154">
        <v>0</v>
      </c>
      <c r="F28" s="154"/>
      <c r="G28" s="28"/>
      <c r="H28" s="33" t="s">
        <v>54</v>
      </c>
      <c r="I28" s="33" t="s">
        <v>55</v>
      </c>
    </row>
    <row r="29" spans="1:9" ht="12.75">
      <c r="A29" s="160" t="s">
        <v>109</v>
      </c>
      <c r="B29" s="153"/>
      <c r="C29" s="154">
        <v>19</v>
      </c>
      <c r="D29" s="154"/>
      <c r="E29" s="154">
        <v>17</v>
      </c>
      <c r="F29" s="154"/>
      <c r="G29" s="28"/>
      <c r="H29" s="33" t="s">
        <v>56</v>
      </c>
      <c r="I29" s="33" t="s">
        <v>57</v>
      </c>
    </row>
    <row r="30" spans="1:9" ht="12.75">
      <c r="A30" s="155"/>
      <c r="B30" s="185"/>
      <c r="C30" s="178"/>
      <c r="D30" s="178"/>
      <c r="E30" s="178"/>
      <c r="F30" s="178"/>
      <c r="G30" s="28"/>
      <c r="H30" s="28"/>
      <c r="I30" s="30"/>
    </row>
    <row r="31" spans="1:9" ht="12.75">
      <c r="A31" s="174" t="s">
        <v>58</v>
      </c>
      <c r="B31" s="175"/>
      <c r="C31" s="178">
        <f>SUM(C28:F29)</f>
        <v>51</v>
      </c>
      <c r="D31" s="178"/>
      <c r="E31" s="178"/>
      <c r="F31" s="178"/>
      <c r="G31" s="28"/>
      <c r="H31" s="28"/>
      <c r="I31" s="30"/>
    </row>
    <row r="32" spans="1:9" ht="12.75">
      <c r="A32" s="179"/>
      <c r="B32" s="180"/>
      <c r="C32" s="178"/>
      <c r="D32" s="178"/>
      <c r="E32" s="178"/>
      <c r="F32" s="178"/>
      <c r="G32" s="28"/>
      <c r="H32" s="28"/>
      <c r="I32" s="30"/>
    </row>
    <row r="33" spans="1:9" ht="12.75">
      <c r="A33" s="179"/>
      <c r="B33" s="180"/>
      <c r="C33" s="178"/>
      <c r="D33" s="178"/>
      <c r="E33" s="178"/>
      <c r="F33" s="178"/>
      <c r="G33" s="28"/>
      <c r="H33" s="28"/>
      <c r="I33" s="30"/>
    </row>
    <row r="34" spans="1:9" ht="12.75">
      <c r="A34" s="179"/>
      <c r="B34" s="180"/>
      <c r="C34" s="158" t="s">
        <v>59</v>
      </c>
      <c r="D34" s="159"/>
      <c r="E34" s="178"/>
      <c r="F34" s="178"/>
      <c r="G34" s="28"/>
      <c r="H34" s="28"/>
      <c r="I34" s="30"/>
    </row>
    <row r="35" spans="1:9" ht="12.75">
      <c r="A35" s="174" t="s">
        <v>60</v>
      </c>
      <c r="B35" s="175"/>
      <c r="C35" s="156">
        <f>FACT(C28+E28)</f>
        <v>1307674368000</v>
      </c>
      <c r="D35" s="157"/>
      <c r="E35" s="178"/>
      <c r="F35" s="178"/>
      <c r="G35" s="28"/>
      <c r="H35" s="28"/>
      <c r="I35" s="30"/>
    </row>
    <row r="36" spans="1:9" ht="12.75">
      <c r="A36" s="174" t="s">
        <v>61</v>
      </c>
      <c r="B36" s="175"/>
      <c r="C36" s="176">
        <f>FACT(C29+E29)</f>
        <v>3.719933267899013E+41</v>
      </c>
      <c r="D36" s="177"/>
      <c r="E36" s="178"/>
      <c r="F36" s="178"/>
      <c r="G36" s="28"/>
      <c r="H36" s="28"/>
      <c r="I36" s="30"/>
    </row>
    <row r="37" spans="1:9" ht="12.75">
      <c r="A37" s="174" t="s">
        <v>62</v>
      </c>
      <c r="B37" s="175"/>
      <c r="C37" s="176">
        <f>FACT(C28+C29)</f>
        <v>2.952327990396041E+38</v>
      </c>
      <c r="D37" s="177"/>
      <c r="E37" s="178"/>
      <c r="F37" s="178"/>
      <c r="G37" s="28"/>
      <c r="H37" s="28"/>
      <c r="I37" s="30"/>
    </row>
    <row r="38" spans="1:9" ht="12.75">
      <c r="A38" s="174" t="s">
        <v>63</v>
      </c>
      <c r="B38" s="175"/>
      <c r="C38" s="183">
        <f>FACT(E28+E29)</f>
        <v>355687428096000</v>
      </c>
      <c r="D38" s="184"/>
      <c r="E38" s="178"/>
      <c r="F38" s="178"/>
      <c r="G38" s="28"/>
      <c r="H38" s="28"/>
      <c r="I38" s="30"/>
    </row>
    <row r="39" spans="1:9" ht="12.75">
      <c r="A39" s="174" t="s">
        <v>93</v>
      </c>
      <c r="B39" s="175"/>
      <c r="C39" s="176">
        <f>C35*C36*C37*C38</f>
        <v>5.1081998430670045E+106</v>
      </c>
      <c r="D39" s="177"/>
      <c r="E39" s="178"/>
      <c r="F39" s="178"/>
      <c r="G39" s="33" t="s">
        <v>64</v>
      </c>
      <c r="H39" s="28"/>
      <c r="I39" s="30"/>
    </row>
    <row r="40" spans="1:9" ht="12.75">
      <c r="A40" s="174" t="s">
        <v>65</v>
      </c>
      <c r="B40" s="175"/>
      <c r="C40" s="176">
        <f>FACT(C31)</f>
        <v>1.5511187532873816E+66</v>
      </c>
      <c r="D40" s="177"/>
      <c r="E40" s="178"/>
      <c r="F40" s="178"/>
      <c r="G40" s="35">
        <f>1/C40</f>
        <v>6.446959640457175E-67</v>
      </c>
      <c r="H40" s="28"/>
      <c r="I40" s="30"/>
    </row>
    <row r="41" spans="1:9" ht="12.75">
      <c r="A41" s="174" t="s">
        <v>66</v>
      </c>
      <c r="B41" s="175"/>
      <c r="C41" s="176">
        <f>FACT(C28)</f>
        <v>1307674368000</v>
      </c>
      <c r="D41" s="177"/>
      <c r="E41" s="178"/>
      <c r="F41" s="178"/>
      <c r="G41" s="36">
        <f>C35/C41</f>
        <v>1</v>
      </c>
      <c r="H41" s="28"/>
      <c r="I41" s="30"/>
    </row>
    <row r="42" spans="1:9" ht="12.75">
      <c r="A42" s="174" t="s">
        <v>67</v>
      </c>
      <c r="B42" s="175"/>
      <c r="C42" s="183">
        <f>FACT(E28)</f>
        <v>1</v>
      </c>
      <c r="D42" s="184"/>
      <c r="E42" s="178"/>
      <c r="F42" s="178"/>
      <c r="G42" s="36">
        <f>C36/C42</f>
        <v>3.719933267899013E+41</v>
      </c>
      <c r="H42" s="28"/>
      <c r="I42" s="30"/>
    </row>
    <row r="43" spans="1:9" ht="12.75">
      <c r="A43" s="174" t="s">
        <v>68</v>
      </c>
      <c r="B43" s="175"/>
      <c r="C43" s="176">
        <f>FACT(C29)</f>
        <v>1.21645100408832E+17</v>
      </c>
      <c r="D43" s="177"/>
      <c r="E43" s="178"/>
      <c r="F43" s="178"/>
      <c r="G43" s="36">
        <f>C37/C43</f>
        <v>2.4270011537445266E+21</v>
      </c>
      <c r="H43" s="28"/>
      <c r="I43" s="30"/>
    </row>
    <row r="44" spans="1:9" ht="12.75">
      <c r="A44" s="174" t="s">
        <v>69</v>
      </c>
      <c r="B44" s="175"/>
      <c r="C44" s="183">
        <f>FACT(E29)</f>
        <v>355687428096000</v>
      </c>
      <c r="D44" s="184"/>
      <c r="E44" s="178"/>
      <c r="F44" s="178"/>
      <c r="G44" s="36">
        <f>C38/C44</f>
        <v>1</v>
      </c>
      <c r="H44" s="28"/>
      <c r="I44" s="30"/>
    </row>
    <row r="45" spans="1:9" ht="12.75">
      <c r="A45" s="174" t="s">
        <v>94</v>
      </c>
      <c r="B45" s="175"/>
      <c r="C45" s="176">
        <f>PRODUCT(C40:C44)</f>
        <v>8.776225952882667E+109</v>
      </c>
      <c r="D45" s="177"/>
      <c r="E45" s="178"/>
      <c r="F45" s="178"/>
      <c r="G45" s="36"/>
      <c r="H45" s="28"/>
      <c r="I45" s="30"/>
    </row>
    <row r="46" spans="1:9" ht="12.75">
      <c r="A46" s="179"/>
      <c r="B46" s="180"/>
      <c r="C46" s="181"/>
      <c r="D46" s="182"/>
      <c r="E46" s="178"/>
      <c r="F46" s="178"/>
      <c r="G46" s="36"/>
      <c r="H46" s="28"/>
      <c r="I46" s="30"/>
    </row>
    <row r="47" spans="1:9" ht="12.75">
      <c r="A47" s="169" t="s">
        <v>95</v>
      </c>
      <c r="B47" s="170"/>
      <c r="C47" s="171">
        <f>C39/C45</f>
        <v>0.0005820497182378433</v>
      </c>
      <c r="D47" s="172"/>
      <c r="E47" s="173"/>
      <c r="F47" s="173"/>
      <c r="G47" s="37">
        <f>PRODUCT(G40:G44)</f>
        <v>0.0005820497182378432</v>
      </c>
      <c r="H47" s="34"/>
      <c r="I47" s="32"/>
    </row>
  </sheetData>
  <mergeCells count="136">
    <mergeCell ref="A2:I2"/>
    <mergeCell ref="A3:B3"/>
    <mergeCell ref="C3:D3"/>
    <mergeCell ref="E3:F3"/>
    <mergeCell ref="A8:B8"/>
    <mergeCell ref="A7:B7"/>
    <mergeCell ref="A6:B6"/>
    <mergeCell ref="A24:B24"/>
    <mergeCell ref="A23:B23"/>
    <mergeCell ref="A13:B13"/>
    <mergeCell ref="A12:B12"/>
    <mergeCell ref="A14:B14"/>
    <mergeCell ref="A17:B17"/>
    <mergeCell ref="A19:B19"/>
    <mergeCell ref="A5:B5"/>
    <mergeCell ref="B1:I1"/>
    <mergeCell ref="A26:B26"/>
    <mergeCell ref="C26:D26"/>
    <mergeCell ref="E26:F26"/>
    <mergeCell ref="A4:B4"/>
    <mergeCell ref="C4:D4"/>
    <mergeCell ref="E6:F6"/>
    <mergeCell ref="E4:F4"/>
    <mergeCell ref="A9:B9"/>
    <mergeCell ref="E7:F7"/>
    <mergeCell ref="E9:F9"/>
    <mergeCell ref="C9:D9"/>
    <mergeCell ref="E5:F5"/>
    <mergeCell ref="E8:F8"/>
    <mergeCell ref="C5:D5"/>
    <mergeCell ref="C8:D8"/>
    <mergeCell ref="C6:D6"/>
    <mergeCell ref="C7:D7"/>
    <mergeCell ref="A11:B11"/>
    <mergeCell ref="C11:D11"/>
    <mergeCell ref="E11:F11"/>
    <mergeCell ref="A10:B10"/>
    <mergeCell ref="C10:D10"/>
    <mergeCell ref="E10:F10"/>
    <mergeCell ref="E12:F12"/>
    <mergeCell ref="C13:D13"/>
    <mergeCell ref="E13:F13"/>
    <mergeCell ref="C12:D12"/>
    <mergeCell ref="C14:D14"/>
    <mergeCell ref="E14:F14"/>
    <mergeCell ref="A16:B16"/>
    <mergeCell ref="C16:D16"/>
    <mergeCell ref="E16:F16"/>
    <mergeCell ref="A15:B15"/>
    <mergeCell ref="C15:D15"/>
    <mergeCell ref="E15:F15"/>
    <mergeCell ref="C17:D17"/>
    <mergeCell ref="E17:F17"/>
    <mergeCell ref="A18:B18"/>
    <mergeCell ref="C18:D18"/>
    <mergeCell ref="E18:F18"/>
    <mergeCell ref="C19:D19"/>
    <mergeCell ref="E19:F19"/>
    <mergeCell ref="A20:B20"/>
    <mergeCell ref="C20:D20"/>
    <mergeCell ref="E20:F20"/>
    <mergeCell ref="C21:D21"/>
    <mergeCell ref="E21:F21"/>
    <mergeCell ref="A22:B22"/>
    <mergeCell ref="C22:D22"/>
    <mergeCell ref="E22:F22"/>
    <mergeCell ref="A21:B21"/>
    <mergeCell ref="C25:D25"/>
    <mergeCell ref="E25:F25"/>
    <mergeCell ref="E23:F23"/>
    <mergeCell ref="C24:D24"/>
    <mergeCell ref="E24:F24"/>
    <mergeCell ref="C23:D23"/>
    <mergeCell ref="A27:B27"/>
    <mergeCell ref="C27:D27"/>
    <mergeCell ref="E27:F27"/>
    <mergeCell ref="A28:B28"/>
    <mergeCell ref="C28:D28"/>
    <mergeCell ref="E28:F28"/>
    <mergeCell ref="A29:B29"/>
    <mergeCell ref="C29:D29"/>
    <mergeCell ref="E29:F29"/>
    <mergeCell ref="A30:B30"/>
    <mergeCell ref="C30:D30"/>
    <mergeCell ref="E30:F30"/>
    <mergeCell ref="A31:B31"/>
    <mergeCell ref="C31:D31"/>
    <mergeCell ref="E31:F31"/>
    <mergeCell ref="A32:B32"/>
    <mergeCell ref="C32:D32"/>
    <mergeCell ref="E32:F32"/>
    <mergeCell ref="A33:B33"/>
    <mergeCell ref="C33:D33"/>
    <mergeCell ref="E33:F33"/>
    <mergeCell ref="A34:B34"/>
    <mergeCell ref="C34:D34"/>
    <mergeCell ref="E34:F34"/>
    <mergeCell ref="A35:B35"/>
    <mergeCell ref="C35:D35"/>
    <mergeCell ref="E35:F35"/>
    <mergeCell ref="A36:B36"/>
    <mergeCell ref="C36:D36"/>
    <mergeCell ref="E36:F36"/>
    <mergeCell ref="A37:B37"/>
    <mergeCell ref="C37:D37"/>
    <mergeCell ref="E37:F37"/>
    <mergeCell ref="A38:B38"/>
    <mergeCell ref="C38:D38"/>
    <mergeCell ref="E38:F38"/>
    <mergeCell ref="A39:B39"/>
    <mergeCell ref="C39:D39"/>
    <mergeCell ref="E39:F39"/>
    <mergeCell ref="A40:B40"/>
    <mergeCell ref="C40:D40"/>
    <mergeCell ref="E40:F40"/>
    <mergeCell ref="A41:B41"/>
    <mergeCell ref="C41:D41"/>
    <mergeCell ref="E41:F41"/>
    <mergeCell ref="A42:B42"/>
    <mergeCell ref="C42:D42"/>
    <mergeCell ref="E42:F42"/>
    <mergeCell ref="A43:B43"/>
    <mergeCell ref="C43:D43"/>
    <mergeCell ref="E43:F43"/>
    <mergeCell ref="A44:B44"/>
    <mergeCell ref="C44:D44"/>
    <mergeCell ref="E44:F44"/>
    <mergeCell ref="A47:B47"/>
    <mergeCell ref="C47:D47"/>
    <mergeCell ref="E47:F47"/>
    <mergeCell ref="A45:B45"/>
    <mergeCell ref="C45:D45"/>
    <mergeCell ref="E45:F45"/>
    <mergeCell ref="A46:B46"/>
    <mergeCell ref="C46:D46"/>
    <mergeCell ref="E46:F46"/>
  </mergeCells>
  <printOptions/>
  <pageMargins left="0.75" right="0.75" top="1" bottom="1" header="0.5" footer="0.5"/>
  <pageSetup horizontalDpi="600" verticalDpi="600" orientation="landscape" scale="50" r:id="rId1"/>
  <rowBreaks count="1" manualBreakCount="1">
    <brk id="13" max="255" man="1"/>
  </rowBreaks>
</worksheet>
</file>

<file path=xl/worksheets/sheet4.xml><?xml version="1.0" encoding="utf-8"?>
<worksheet xmlns="http://schemas.openxmlformats.org/spreadsheetml/2006/main" xmlns:r="http://schemas.openxmlformats.org/officeDocument/2006/relationships">
  <dimension ref="A1:V118"/>
  <sheetViews>
    <sheetView workbookViewId="0" topLeftCell="A1">
      <pane ySplit="9" topLeftCell="BM10" activePane="bottomLeft" state="frozen"/>
      <selection pane="topLeft" activeCell="A1" sqref="A1"/>
      <selection pane="bottomLeft" activeCell="A13" sqref="A13"/>
    </sheetView>
  </sheetViews>
  <sheetFormatPr defaultColWidth="9.140625" defaultRowHeight="12.75"/>
  <cols>
    <col min="1" max="1" width="10.7109375" style="1" customWidth="1"/>
    <col min="2" max="2" width="9.140625" style="2" customWidth="1"/>
    <col min="3" max="3" width="10.7109375" style="0" customWidth="1"/>
    <col min="4" max="5" width="10.00390625" style="0" customWidth="1"/>
    <col min="6" max="6" width="11.7109375" style="0" customWidth="1"/>
    <col min="7" max="7" width="13.7109375" style="0" customWidth="1"/>
    <col min="8" max="8" width="12.57421875" style="0" customWidth="1"/>
    <col min="9" max="9" width="13.8515625" style="0" customWidth="1"/>
    <col min="10" max="10" width="9.28125" style="0" bestFit="1" customWidth="1"/>
    <col min="11" max="11" width="10.421875" style="0" bestFit="1" customWidth="1"/>
    <col min="12" max="12" width="12.57421875" style="0" bestFit="1" customWidth="1"/>
    <col min="13" max="13" width="9.421875" style="0" bestFit="1" customWidth="1"/>
  </cols>
  <sheetData>
    <row r="1" spans="1:13" ht="68.25" customHeight="1">
      <c r="A1" s="223" t="s">
        <v>105</v>
      </c>
      <c r="B1" s="223"/>
      <c r="C1" s="223"/>
      <c r="D1" s="223"/>
      <c r="E1" s="223"/>
      <c r="F1" s="224"/>
      <c r="G1" s="225" t="s">
        <v>131</v>
      </c>
      <c r="H1" s="226"/>
      <c r="I1" s="227"/>
      <c r="J1" s="1"/>
      <c r="K1" s="1"/>
      <c r="L1" s="1"/>
      <c r="M1" s="1"/>
    </row>
    <row r="2" spans="1:13" ht="11.25" customHeight="1">
      <c r="A2" s="235" t="s">
        <v>133</v>
      </c>
      <c r="B2" s="236"/>
      <c r="C2" s="236"/>
      <c r="D2" s="236"/>
      <c r="E2" s="236"/>
      <c r="F2" s="236"/>
      <c r="G2" s="236"/>
      <c r="H2" s="236"/>
      <c r="I2" s="237"/>
      <c r="J2" s="2"/>
      <c r="K2" s="2"/>
      <c r="L2" s="2"/>
      <c r="M2" s="2"/>
    </row>
    <row r="3" spans="1:22" ht="21.75" customHeight="1">
      <c r="A3" s="231" t="s">
        <v>134</v>
      </c>
      <c r="B3" s="232"/>
      <c r="C3" s="232"/>
      <c r="D3" s="232"/>
      <c r="E3" s="232"/>
      <c r="F3" s="232"/>
      <c r="G3" s="232"/>
      <c r="H3" s="232"/>
      <c r="I3" s="233"/>
      <c r="J3" s="2"/>
      <c r="K3" s="2"/>
      <c r="L3" s="2"/>
      <c r="M3" s="2"/>
      <c r="U3" s="2"/>
      <c r="V3" s="2"/>
    </row>
    <row r="4" spans="1:22" ht="12.75">
      <c r="A4" s="234"/>
      <c r="B4" s="232"/>
      <c r="C4" s="232"/>
      <c r="D4" s="232"/>
      <c r="E4" s="232"/>
      <c r="F4" s="232"/>
      <c r="G4" s="232"/>
      <c r="H4" s="232"/>
      <c r="I4" s="233"/>
      <c r="J4" s="2"/>
      <c r="K4" s="2"/>
      <c r="L4" s="2"/>
      <c r="M4" s="2"/>
      <c r="U4" s="2"/>
      <c r="V4" s="2"/>
    </row>
    <row r="5" spans="1:22" ht="12.75">
      <c r="A5" s="234"/>
      <c r="B5" s="232"/>
      <c r="C5" s="232"/>
      <c r="D5" s="232"/>
      <c r="E5" s="232"/>
      <c r="F5" s="232"/>
      <c r="G5" s="232"/>
      <c r="H5" s="232"/>
      <c r="I5" s="233"/>
      <c r="J5" s="2"/>
      <c r="K5" s="2"/>
      <c r="L5" s="2"/>
      <c r="M5" s="2"/>
      <c r="U5" s="2"/>
      <c r="V5" s="2"/>
    </row>
    <row r="6" spans="1:22" ht="12.75">
      <c r="A6" s="234"/>
      <c r="B6" s="232"/>
      <c r="C6" s="232"/>
      <c r="D6" s="232"/>
      <c r="E6" s="232"/>
      <c r="F6" s="232"/>
      <c r="G6" s="232"/>
      <c r="H6" s="232"/>
      <c r="I6" s="233"/>
      <c r="J6" s="2"/>
      <c r="K6" s="2"/>
      <c r="L6" s="2"/>
      <c r="M6" s="2"/>
      <c r="U6" s="2"/>
      <c r="V6" s="2"/>
    </row>
    <row r="7" spans="1:22" ht="12.75">
      <c r="A7" s="234"/>
      <c r="B7" s="232"/>
      <c r="C7" s="232"/>
      <c r="D7" s="232"/>
      <c r="E7" s="232"/>
      <c r="F7" s="232"/>
      <c r="G7" s="232"/>
      <c r="H7" s="232"/>
      <c r="I7" s="233"/>
      <c r="J7" s="2"/>
      <c r="K7" s="2"/>
      <c r="L7" s="2"/>
      <c r="M7" s="2"/>
      <c r="U7" s="2"/>
      <c r="V7" s="2"/>
    </row>
    <row r="8" spans="1:22" ht="16.5" customHeight="1">
      <c r="A8" s="234"/>
      <c r="B8" s="232"/>
      <c r="C8" s="232"/>
      <c r="D8" s="232"/>
      <c r="E8" s="232"/>
      <c r="F8" s="232"/>
      <c r="G8" s="232"/>
      <c r="H8" s="232"/>
      <c r="I8" s="233"/>
      <c r="J8" s="2"/>
      <c r="K8" s="2"/>
      <c r="L8" s="2"/>
      <c r="M8" s="2"/>
      <c r="U8" s="2"/>
      <c r="V8" s="2"/>
    </row>
    <row r="9" spans="1:13" ht="62.25" customHeight="1">
      <c r="A9" s="228" t="s">
        <v>113</v>
      </c>
      <c r="B9" s="229"/>
      <c r="C9" s="229"/>
      <c r="D9" s="229"/>
      <c r="E9" s="229"/>
      <c r="F9" s="229"/>
      <c r="G9" s="229"/>
      <c r="H9" s="229"/>
      <c r="I9" s="230"/>
      <c r="J9" s="1"/>
      <c r="K9" s="1"/>
      <c r="L9" s="1"/>
      <c r="M9" s="1"/>
    </row>
    <row r="10" s="1" customFormat="1" ht="17.25" customHeight="1"/>
    <row r="11" s="1" customFormat="1" ht="24" customHeight="1">
      <c r="D11" s="1" t="s">
        <v>79</v>
      </c>
    </row>
    <row r="12" spans="2:13" ht="12.75">
      <c r="B12" s="209" t="s">
        <v>80</v>
      </c>
      <c r="C12" s="210"/>
      <c r="D12" s="210"/>
      <c r="E12" s="189"/>
      <c r="G12" s="211" t="s">
        <v>81</v>
      </c>
      <c r="H12" s="212"/>
      <c r="I12" s="191"/>
      <c r="J12" s="1"/>
      <c r="K12" s="1"/>
      <c r="L12" s="1"/>
      <c r="M12" s="1"/>
    </row>
    <row r="13" spans="3:9" ht="12.75">
      <c r="C13" s="47" t="s">
        <v>88</v>
      </c>
      <c r="D13" s="23" t="s">
        <v>46</v>
      </c>
      <c r="E13" s="48" t="s">
        <v>47</v>
      </c>
      <c r="F13" s="1"/>
      <c r="G13" s="47" t="s">
        <v>88</v>
      </c>
      <c r="H13" s="23" t="s">
        <v>46</v>
      </c>
      <c r="I13" s="48" t="s">
        <v>47</v>
      </c>
    </row>
    <row r="14" spans="3:9" ht="12.75">
      <c r="C14" s="49" t="s">
        <v>48</v>
      </c>
      <c r="D14" s="50" t="s">
        <v>49</v>
      </c>
      <c r="E14" s="51" t="s">
        <v>0</v>
      </c>
      <c r="F14" s="1"/>
      <c r="G14" s="49" t="s">
        <v>50</v>
      </c>
      <c r="H14" s="50" t="s">
        <v>51</v>
      </c>
      <c r="I14" s="51" t="s">
        <v>1</v>
      </c>
    </row>
    <row r="15" spans="3:9" ht="13.5" thickBot="1">
      <c r="C15" s="44">
        <v>4</v>
      </c>
      <c r="D15" s="45">
        <v>11</v>
      </c>
      <c r="E15" s="46">
        <f>C15/D15</f>
        <v>0.36363636363636365</v>
      </c>
      <c r="F15" s="1"/>
      <c r="G15" s="44">
        <v>5</v>
      </c>
      <c r="H15" s="45">
        <v>8</v>
      </c>
      <c r="I15" s="46">
        <f>G15/H15</f>
        <v>0.625</v>
      </c>
    </row>
    <row r="17" spans="1:3" ht="12.75">
      <c r="A17" s="3" t="s">
        <v>8</v>
      </c>
      <c r="B17" s="4" t="s">
        <v>3</v>
      </c>
      <c r="C17" s="7">
        <f>E15-I15</f>
        <v>-0.26136363636363635</v>
      </c>
    </row>
    <row r="18" spans="1:8" ht="12.75">
      <c r="A18" s="3" t="s">
        <v>9</v>
      </c>
      <c r="B18" s="4" t="s">
        <v>4</v>
      </c>
      <c r="C18" s="6">
        <f>D15*E15</f>
        <v>4</v>
      </c>
      <c r="E18" s="52" t="s">
        <v>29</v>
      </c>
      <c r="F18" s="53" t="s">
        <v>34</v>
      </c>
      <c r="G18" s="53" t="s">
        <v>2</v>
      </c>
      <c r="H18" s="54" t="s">
        <v>35</v>
      </c>
    </row>
    <row r="19" spans="1:8" ht="12.75">
      <c r="A19" s="3" t="s">
        <v>18</v>
      </c>
      <c r="B19" s="4" t="s">
        <v>5</v>
      </c>
      <c r="C19" s="6">
        <f>H15*I15</f>
        <v>5</v>
      </c>
      <c r="E19" s="52">
        <v>0.05</v>
      </c>
      <c r="F19" s="55">
        <f>C32</f>
        <v>-1.9599639845400545</v>
      </c>
      <c r="G19" s="55">
        <f>C29</f>
        <v>-1.126528142820079</v>
      </c>
      <c r="H19" s="56">
        <f>C33</f>
        <v>1.959963984540054</v>
      </c>
    </row>
    <row r="20" spans="1:3" ht="12.75">
      <c r="A20" s="3" t="s">
        <v>10</v>
      </c>
      <c r="B20" s="4" t="s">
        <v>6</v>
      </c>
      <c r="C20" s="6">
        <f>D15+H15</f>
        <v>19</v>
      </c>
    </row>
    <row r="21" spans="1:7" ht="13.5" thickBot="1">
      <c r="A21" s="3" t="s">
        <v>11</v>
      </c>
      <c r="B21" s="4" t="s">
        <v>17</v>
      </c>
      <c r="C21" s="7">
        <f>1/D15</f>
        <v>0.09090909090909091</v>
      </c>
      <c r="G21" s="1" t="s">
        <v>39</v>
      </c>
    </row>
    <row r="22" spans="1:7" ht="13.5" thickBot="1">
      <c r="A22" s="3" t="s">
        <v>12</v>
      </c>
      <c r="B22" s="4" t="s">
        <v>7</v>
      </c>
      <c r="C22" s="6">
        <f>1/H15</f>
        <v>0.125</v>
      </c>
      <c r="G22" s="16">
        <f>C37</f>
        <v>0.25994203528253257</v>
      </c>
    </row>
    <row r="23" spans="1:3" ht="12.75">
      <c r="A23" s="3" t="s">
        <v>13</v>
      </c>
      <c r="B23" s="4" t="s">
        <v>19</v>
      </c>
      <c r="C23" s="6">
        <f>C18+C19</f>
        <v>9</v>
      </c>
    </row>
    <row r="24" spans="1:3" ht="12.75">
      <c r="A24" s="3" t="s">
        <v>14</v>
      </c>
      <c r="B24" s="4" t="s">
        <v>20</v>
      </c>
      <c r="C24" s="7">
        <f>C23/C20</f>
        <v>0.47368421052631576</v>
      </c>
    </row>
    <row r="25" spans="1:3" ht="12.75">
      <c r="A25" s="3" t="s">
        <v>15</v>
      </c>
      <c r="B25" s="4" t="s">
        <v>21</v>
      </c>
      <c r="C25" s="7">
        <f>1-C24</f>
        <v>0.5263157894736843</v>
      </c>
    </row>
    <row r="26" spans="1:3" ht="12.75">
      <c r="A26" s="3" t="s">
        <v>16</v>
      </c>
      <c r="B26" s="4" t="s">
        <v>22</v>
      </c>
      <c r="C26" s="7">
        <f>C21+C22</f>
        <v>0.2159090909090909</v>
      </c>
    </row>
    <row r="27" spans="1:3" ht="12.75">
      <c r="A27" s="3" t="s">
        <v>23</v>
      </c>
      <c r="B27" s="4" t="s">
        <v>26</v>
      </c>
      <c r="C27" s="7">
        <f>C24*C25*C26</f>
        <v>0.05382775119617226</v>
      </c>
    </row>
    <row r="28" spans="1:3" ht="12.75">
      <c r="A28" s="3" t="s">
        <v>24</v>
      </c>
      <c r="B28" s="4" t="s">
        <v>27</v>
      </c>
      <c r="C28" s="7">
        <f>SQRT(C27)</f>
        <v>0.23200808433365475</v>
      </c>
    </row>
    <row r="29" spans="1:3" ht="12.75">
      <c r="A29" s="3" t="s">
        <v>25</v>
      </c>
      <c r="B29" s="4" t="s">
        <v>28</v>
      </c>
      <c r="C29" s="7">
        <f>C17/C28</f>
        <v>-1.126528142820079</v>
      </c>
    </row>
    <row r="30" spans="1:3" ht="12.75">
      <c r="A30" s="5" t="s">
        <v>31</v>
      </c>
      <c r="B30" s="6" t="s">
        <v>30</v>
      </c>
      <c r="C30" s="6">
        <f>E19/2</f>
        <v>0.025</v>
      </c>
    </row>
    <row r="31" spans="1:3" ht="12.75">
      <c r="A31" s="5" t="s">
        <v>32</v>
      </c>
      <c r="B31" s="6" t="s">
        <v>33</v>
      </c>
      <c r="C31" s="6">
        <f>1-C30</f>
        <v>0.975</v>
      </c>
    </row>
    <row r="32" spans="1:3" ht="12.75">
      <c r="A32" s="5" t="s">
        <v>36</v>
      </c>
      <c r="B32" s="6" t="s">
        <v>34</v>
      </c>
      <c r="C32" s="7">
        <f>NORMINV(C30,0,1)</f>
        <v>-1.9599639845400545</v>
      </c>
    </row>
    <row r="33" spans="1:3" ht="12.75">
      <c r="A33" s="5" t="s">
        <v>37</v>
      </c>
      <c r="B33" s="6" t="s">
        <v>35</v>
      </c>
      <c r="C33" s="7">
        <f>NORMINV(C31,0,1)</f>
        <v>1.959963984540054</v>
      </c>
    </row>
    <row r="34" spans="1:3" ht="12.75">
      <c r="A34" s="5" t="s">
        <v>38</v>
      </c>
      <c r="B34" s="6"/>
      <c r="C34" s="6"/>
    </row>
    <row r="35" spans="1:3" ht="12.75">
      <c r="A35" s="5" t="s">
        <v>41</v>
      </c>
      <c r="B35" s="6" t="s">
        <v>42</v>
      </c>
      <c r="C35" s="7">
        <f>-ABS(C29)</f>
        <v>-1.126528142820079</v>
      </c>
    </row>
    <row r="36" spans="1:3" ht="12.75">
      <c r="A36" s="5" t="s">
        <v>43</v>
      </c>
      <c r="B36" s="6" t="s">
        <v>44</v>
      </c>
      <c r="C36" s="7">
        <f>NORMSDIST(C35)</f>
        <v>0.12997101764126628</v>
      </c>
    </row>
    <row r="37" spans="1:3" ht="12.75">
      <c r="A37" s="5" t="s">
        <v>45</v>
      </c>
      <c r="B37" s="6" t="s">
        <v>40</v>
      </c>
      <c r="C37" s="7">
        <f>2*C36</f>
        <v>0.25994203528253257</v>
      </c>
    </row>
    <row r="38" ht="13.5" thickBot="1"/>
    <row r="39" spans="4:7" ht="13.5" thickBot="1">
      <c r="D39" s="219" t="s">
        <v>82</v>
      </c>
      <c r="E39" s="220"/>
      <c r="F39" s="221"/>
      <c r="G39" s="222"/>
    </row>
    <row r="40" spans="2:9" ht="12.75">
      <c r="B40" s="209" t="s">
        <v>83</v>
      </c>
      <c r="C40" s="210"/>
      <c r="D40" s="210"/>
      <c r="E40" s="189"/>
      <c r="G40" s="211" t="s">
        <v>84</v>
      </c>
      <c r="H40" s="212"/>
      <c r="I40" s="191"/>
    </row>
    <row r="41" spans="3:9" ht="12.75">
      <c r="C41" s="47" t="s">
        <v>88</v>
      </c>
      <c r="D41" s="23" t="s">
        <v>46</v>
      </c>
      <c r="E41" s="48" t="s">
        <v>47</v>
      </c>
      <c r="F41" s="1"/>
      <c r="G41" s="47" t="s">
        <v>88</v>
      </c>
      <c r="H41" s="23" t="s">
        <v>46</v>
      </c>
      <c r="I41" s="48" t="s">
        <v>47</v>
      </c>
    </row>
    <row r="42" spans="3:9" ht="12.75">
      <c r="C42" s="49" t="s">
        <v>48</v>
      </c>
      <c r="D42" s="50" t="s">
        <v>49</v>
      </c>
      <c r="E42" s="51" t="s">
        <v>0</v>
      </c>
      <c r="F42" s="1"/>
      <c r="G42" s="49" t="s">
        <v>50</v>
      </c>
      <c r="H42" s="50" t="s">
        <v>51</v>
      </c>
      <c r="I42" s="51" t="s">
        <v>1</v>
      </c>
    </row>
    <row r="43" spans="3:9" ht="13.5" thickBot="1">
      <c r="C43" s="44">
        <v>5</v>
      </c>
      <c r="D43" s="45">
        <v>11</v>
      </c>
      <c r="E43" s="46">
        <f>C43/D43</f>
        <v>0.45454545454545453</v>
      </c>
      <c r="F43" s="1"/>
      <c r="G43" s="44">
        <v>2</v>
      </c>
      <c r="H43" s="45">
        <v>7</v>
      </c>
      <c r="I43" s="46">
        <f>G43/H43</f>
        <v>0.2857142857142857</v>
      </c>
    </row>
    <row r="45" spans="1:3" ht="12.75">
      <c r="A45" s="3" t="s">
        <v>8</v>
      </c>
      <c r="B45" s="4" t="s">
        <v>3</v>
      </c>
      <c r="C45" s="7">
        <f>E43-I43</f>
        <v>0.16883116883116883</v>
      </c>
    </row>
    <row r="46" spans="1:8" ht="12.75">
      <c r="A46" s="3" t="s">
        <v>9</v>
      </c>
      <c r="B46" s="4" t="s">
        <v>4</v>
      </c>
      <c r="C46" s="6">
        <f>D43*E43</f>
        <v>5</v>
      </c>
      <c r="E46" s="47" t="s">
        <v>29</v>
      </c>
      <c r="F46" s="23" t="s">
        <v>34</v>
      </c>
      <c r="G46" s="23" t="s">
        <v>2</v>
      </c>
      <c r="H46" s="48" t="s">
        <v>35</v>
      </c>
    </row>
    <row r="47" spans="1:8" ht="12.75">
      <c r="A47" s="3" t="s">
        <v>18</v>
      </c>
      <c r="B47" s="4" t="s">
        <v>5</v>
      </c>
      <c r="C47" s="6">
        <f>H43*I43</f>
        <v>2</v>
      </c>
      <c r="E47" s="52">
        <v>0.05</v>
      </c>
      <c r="F47" s="55">
        <f>C60</f>
        <v>-1.9599639845400545</v>
      </c>
      <c r="G47" s="55">
        <f>C57</f>
        <v>0.7162899861370222</v>
      </c>
      <c r="H47" s="56">
        <f>C61</f>
        <v>1.959963984540054</v>
      </c>
    </row>
    <row r="48" spans="1:3" ht="12.75">
      <c r="A48" s="3" t="s">
        <v>10</v>
      </c>
      <c r="B48" s="4" t="s">
        <v>6</v>
      </c>
      <c r="C48" s="6">
        <f>D43+H43</f>
        <v>18</v>
      </c>
    </row>
    <row r="49" spans="1:7" ht="13.5" thickBot="1">
      <c r="A49" s="3" t="s">
        <v>11</v>
      </c>
      <c r="B49" s="4" t="s">
        <v>17</v>
      </c>
      <c r="C49" s="7">
        <f>1/D43</f>
        <v>0.09090909090909091</v>
      </c>
      <c r="G49" s="1" t="s">
        <v>39</v>
      </c>
    </row>
    <row r="50" spans="1:7" ht="13.5" thickBot="1">
      <c r="A50" s="3" t="s">
        <v>12</v>
      </c>
      <c r="B50" s="4" t="s">
        <v>7</v>
      </c>
      <c r="C50" s="7">
        <f>1/H43</f>
        <v>0.14285714285714285</v>
      </c>
      <c r="G50" s="16">
        <f>C65</f>
        <v>0.4738123087898889</v>
      </c>
    </row>
    <row r="51" spans="1:3" ht="12.75">
      <c r="A51" s="3" t="s">
        <v>13</v>
      </c>
      <c r="B51" s="4" t="s">
        <v>19</v>
      </c>
      <c r="C51" s="6">
        <f>C46+C47</f>
        <v>7</v>
      </c>
    </row>
    <row r="52" spans="1:3" ht="12.75">
      <c r="A52" s="3" t="s">
        <v>14</v>
      </c>
      <c r="B52" s="4" t="s">
        <v>20</v>
      </c>
      <c r="C52" s="7">
        <f>C51/C48</f>
        <v>0.3888888888888889</v>
      </c>
    </row>
    <row r="53" spans="1:3" ht="12.75">
      <c r="A53" s="3" t="s">
        <v>15</v>
      </c>
      <c r="B53" s="4" t="s">
        <v>21</v>
      </c>
      <c r="C53" s="7">
        <f>1-C52</f>
        <v>0.6111111111111112</v>
      </c>
    </row>
    <row r="54" spans="1:3" ht="12.75">
      <c r="A54" s="3" t="s">
        <v>16</v>
      </c>
      <c r="B54" s="4" t="s">
        <v>22</v>
      </c>
      <c r="C54" s="7">
        <f>C49+C50</f>
        <v>0.23376623376623376</v>
      </c>
    </row>
    <row r="55" spans="1:3" ht="12.75">
      <c r="A55" s="3" t="s">
        <v>23</v>
      </c>
      <c r="B55" s="4" t="s">
        <v>26</v>
      </c>
      <c r="C55" s="7">
        <f>C52*C53*C54</f>
        <v>0.05555555555555556</v>
      </c>
    </row>
    <row r="56" spans="1:3" ht="12.75">
      <c r="A56" s="3" t="s">
        <v>24</v>
      </c>
      <c r="B56" s="4" t="s">
        <v>27</v>
      </c>
      <c r="C56" s="7">
        <f>SQRT(C55)</f>
        <v>0.23570226039551584</v>
      </c>
    </row>
    <row r="57" spans="1:3" ht="12.75">
      <c r="A57" s="3" t="s">
        <v>25</v>
      </c>
      <c r="B57" s="4" t="s">
        <v>28</v>
      </c>
      <c r="C57" s="7">
        <f>C45/C56</f>
        <v>0.7162899861370222</v>
      </c>
    </row>
    <row r="58" spans="1:3" ht="12.75">
      <c r="A58" s="5" t="s">
        <v>31</v>
      </c>
      <c r="B58" s="6" t="s">
        <v>30</v>
      </c>
      <c r="C58" s="6">
        <f>E47/2</f>
        <v>0.025</v>
      </c>
    </row>
    <row r="59" spans="1:3" ht="12.75">
      <c r="A59" s="5" t="s">
        <v>32</v>
      </c>
      <c r="B59" s="6" t="s">
        <v>33</v>
      </c>
      <c r="C59" s="6">
        <f>1-C58</f>
        <v>0.975</v>
      </c>
    </row>
    <row r="60" spans="1:3" ht="12.75">
      <c r="A60" s="5" t="s">
        <v>36</v>
      </c>
      <c r="B60" s="6" t="s">
        <v>34</v>
      </c>
      <c r="C60" s="7">
        <f>NORMINV(C58,0,1)</f>
        <v>-1.9599639845400545</v>
      </c>
    </row>
    <row r="61" spans="1:3" ht="12.75">
      <c r="A61" s="5" t="s">
        <v>37</v>
      </c>
      <c r="B61" s="6" t="s">
        <v>35</v>
      </c>
      <c r="C61" s="7">
        <f>NORMINV(C59,0,1)</f>
        <v>1.959963984540054</v>
      </c>
    </row>
    <row r="62" spans="1:3" ht="12.75">
      <c r="A62" s="5" t="s">
        <v>38</v>
      </c>
      <c r="B62" s="6"/>
      <c r="C62" s="6"/>
    </row>
    <row r="63" spans="1:3" ht="12.75">
      <c r="A63" s="5" t="s">
        <v>41</v>
      </c>
      <c r="B63" s="6" t="s">
        <v>42</v>
      </c>
      <c r="C63" s="7">
        <f>-ABS(C57)</f>
        <v>-0.7162899861370222</v>
      </c>
    </row>
    <row r="64" spans="1:3" ht="12.75">
      <c r="A64" s="5" t="s">
        <v>43</v>
      </c>
      <c r="B64" s="6" t="s">
        <v>44</v>
      </c>
      <c r="C64" s="7">
        <f>NORMSDIST(C63)</f>
        <v>0.23690615439494445</v>
      </c>
    </row>
    <row r="65" spans="1:3" ht="12.75">
      <c r="A65" s="5" t="s">
        <v>45</v>
      </c>
      <c r="B65" s="6" t="s">
        <v>40</v>
      </c>
      <c r="C65" s="7">
        <f>2*C64</f>
        <v>0.4738123087898889</v>
      </c>
    </row>
    <row r="68" ht="13.5" thickBot="1"/>
    <row r="69" spans="2:9" ht="13.5" thickBot="1">
      <c r="B69" s="1"/>
      <c r="C69" s="1"/>
      <c r="D69" s="219" t="s">
        <v>87</v>
      </c>
      <c r="E69" s="220"/>
      <c r="F69" s="221"/>
      <c r="G69" s="222"/>
      <c r="H69" s="1"/>
      <c r="I69" s="1"/>
    </row>
    <row r="70" spans="2:9" ht="12.75">
      <c r="B70" s="209" t="s">
        <v>85</v>
      </c>
      <c r="C70" s="210"/>
      <c r="D70" s="210"/>
      <c r="E70" s="189"/>
      <c r="G70" s="211" t="s">
        <v>86</v>
      </c>
      <c r="H70" s="212"/>
      <c r="I70" s="191"/>
    </row>
    <row r="71" spans="3:9" ht="12.75">
      <c r="C71" s="47" t="s">
        <v>88</v>
      </c>
      <c r="D71" s="23" t="s">
        <v>46</v>
      </c>
      <c r="E71" s="48" t="s">
        <v>47</v>
      </c>
      <c r="F71" s="1"/>
      <c r="G71" s="47" t="s">
        <v>88</v>
      </c>
      <c r="H71" s="23" t="s">
        <v>46</v>
      </c>
      <c r="I71" s="48" t="s">
        <v>47</v>
      </c>
    </row>
    <row r="72" spans="3:9" ht="12.75">
      <c r="C72" s="49" t="s">
        <v>48</v>
      </c>
      <c r="D72" s="50" t="s">
        <v>49</v>
      </c>
      <c r="E72" s="51" t="s">
        <v>0</v>
      </c>
      <c r="F72" s="1"/>
      <c r="G72" s="49" t="s">
        <v>50</v>
      </c>
      <c r="H72" s="50" t="s">
        <v>51</v>
      </c>
      <c r="I72" s="51" t="s">
        <v>1</v>
      </c>
    </row>
    <row r="73" spans="3:9" ht="13.5" thickBot="1">
      <c r="C73" s="44">
        <v>1</v>
      </c>
      <c r="D73" s="45">
        <v>11</v>
      </c>
      <c r="E73" s="46">
        <f>C73/D73</f>
        <v>0.09090909090909091</v>
      </c>
      <c r="F73" s="1"/>
      <c r="G73" s="44">
        <v>0</v>
      </c>
      <c r="H73" s="45">
        <v>8</v>
      </c>
      <c r="I73" s="59">
        <f>G73/H73</f>
        <v>0</v>
      </c>
    </row>
    <row r="75" spans="1:3" ht="12.75">
      <c r="A75" s="3" t="s">
        <v>8</v>
      </c>
      <c r="B75" s="4" t="s">
        <v>3</v>
      </c>
      <c r="C75" s="7">
        <f>E73-I73</f>
        <v>0.09090909090909091</v>
      </c>
    </row>
    <row r="76" spans="1:8" ht="12.75">
      <c r="A76" s="3" t="s">
        <v>9</v>
      </c>
      <c r="B76" s="4" t="s">
        <v>4</v>
      </c>
      <c r="C76" s="6">
        <f>D73*E73</f>
        <v>1</v>
      </c>
      <c r="E76" s="47" t="s">
        <v>29</v>
      </c>
      <c r="F76" s="23" t="s">
        <v>34</v>
      </c>
      <c r="G76" s="23" t="s">
        <v>2</v>
      </c>
      <c r="H76" s="48" t="s">
        <v>35</v>
      </c>
    </row>
    <row r="77" spans="1:8" ht="12.75">
      <c r="A77" s="3" t="s">
        <v>18</v>
      </c>
      <c r="B77" s="4" t="s">
        <v>5</v>
      </c>
      <c r="C77" s="6">
        <f>H73*I73</f>
        <v>0</v>
      </c>
      <c r="E77" s="52">
        <v>0.05</v>
      </c>
      <c r="F77" s="60">
        <f>C97</f>
        <v>0</v>
      </c>
      <c r="G77" s="60" t="str">
        <f>C94</f>
        <v># Detected</v>
      </c>
      <c r="H77" s="61">
        <f>C98</f>
        <v>-0.1646540157178455</v>
      </c>
    </row>
    <row r="78" spans="1:3" ht="12.75">
      <c r="A78" s="3" t="s">
        <v>10</v>
      </c>
      <c r="B78" s="4" t="s">
        <v>6</v>
      </c>
      <c r="C78" s="6">
        <f>D73+H73</f>
        <v>19</v>
      </c>
    </row>
    <row r="79" spans="1:7" ht="13.5" thickBot="1">
      <c r="A79" s="3" t="s">
        <v>11</v>
      </c>
      <c r="B79" s="4" t="s">
        <v>17</v>
      </c>
      <c r="C79" s="7">
        <f>1/D73</f>
        <v>0.09090909090909091</v>
      </c>
      <c r="G79" s="1" t="s">
        <v>39</v>
      </c>
    </row>
    <row r="80" spans="1:7" ht="13.5" thickBot="1">
      <c r="A80" s="3" t="s">
        <v>12</v>
      </c>
      <c r="B80" s="4" t="s">
        <v>7</v>
      </c>
      <c r="C80" s="6">
        <f>1/H73</f>
        <v>0.125</v>
      </c>
      <c r="G80" s="16">
        <f>C102</f>
        <v>0.013513513513513514</v>
      </c>
    </row>
    <row r="81" spans="1:3" ht="12.75">
      <c r="A81" s="3" t="s">
        <v>13</v>
      </c>
      <c r="B81" s="4" t="s">
        <v>19</v>
      </c>
      <c r="C81" s="6">
        <f>C76+C77</f>
        <v>1</v>
      </c>
    </row>
    <row r="82" spans="1:3" ht="12.75">
      <c r="A82" s="3" t="s">
        <v>14</v>
      </c>
      <c r="B82" s="4" t="s">
        <v>20</v>
      </c>
      <c r="C82" s="7">
        <f>C81/C78</f>
        <v>0.05263157894736842</v>
      </c>
    </row>
    <row r="83" spans="1:9" ht="13.5" thickBot="1">
      <c r="A83" s="67"/>
      <c r="B83" s="68"/>
      <c r="C83" s="69"/>
      <c r="D83" s="70"/>
      <c r="E83" s="70"/>
      <c r="F83" s="70"/>
      <c r="G83" s="70"/>
      <c r="H83" s="70"/>
      <c r="I83" s="70"/>
    </row>
    <row r="84" spans="1:3" ht="13.5" thickTop="1">
      <c r="A84" s="3"/>
      <c r="B84" s="4"/>
      <c r="C84" s="7"/>
    </row>
    <row r="85" spans="1:3" ht="12.75">
      <c r="A85" s="3"/>
      <c r="B85" s="4"/>
      <c r="C85" s="7"/>
    </row>
    <row r="86" spans="1:3" ht="12.75">
      <c r="A86" s="3"/>
      <c r="B86" s="4"/>
      <c r="C86" s="7"/>
    </row>
    <row r="87" spans="1:3" ht="12.75">
      <c r="A87" s="3"/>
      <c r="B87" s="4"/>
      <c r="C87" s="7"/>
    </row>
    <row r="88" spans="1:3" ht="12.75">
      <c r="A88" s="3"/>
      <c r="B88" s="4"/>
      <c r="C88" s="7"/>
    </row>
    <row r="89" spans="1:3" ht="12.75">
      <c r="A89" s="3"/>
      <c r="B89" s="4"/>
      <c r="C89" s="7"/>
    </row>
    <row r="90" spans="1:9" ht="12.75">
      <c r="A90" s="64"/>
      <c r="B90" s="65"/>
      <c r="C90" s="66"/>
      <c r="D90" s="62"/>
      <c r="E90" s="62"/>
      <c r="F90" s="62"/>
      <c r="G90" s="62"/>
      <c r="H90" s="62"/>
      <c r="I90" s="62"/>
    </row>
    <row r="91" spans="1:10" ht="49.5" customHeight="1">
      <c r="A91" s="213" t="s">
        <v>115</v>
      </c>
      <c r="B91" s="214"/>
      <c r="C91" s="214"/>
      <c r="D91" s="214"/>
      <c r="E91" s="214"/>
      <c r="F91" s="214"/>
      <c r="G91" s="214"/>
      <c r="H91" s="214"/>
      <c r="I91" s="215"/>
      <c r="J91" s="63"/>
    </row>
    <row r="92" spans="1:9" ht="56.25" customHeight="1">
      <c r="A92" s="216" t="s">
        <v>116</v>
      </c>
      <c r="B92" s="217"/>
      <c r="C92" s="217"/>
      <c r="D92" s="217"/>
      <c r="E92" s="217"/>
      <c r="F92" s="217"/>
      <c r="G92" s="217"/>
      <c r="H92" s="217"/>
      <c r="I92" s="218"/>
    </row>
    <row r="93" spans="2:9" ht="12.75">
      <c r="B93" s="209" t="s">
        <v>52</v>
      </c>
      <c r="C93" s="210"/>
      <c r="D93" s="210"/>
      <c r="E93" s="189"/>
      <c r="G93" s="211" t="s">
        <v>53</v>
      </c>
      <c r="H93" s="212"/>
      <c r="I93" s="191"/>
    </row>
    <row r="94" spans="3:9" ht="12.75">
      <c r="C94" s="26" t="s">
        <v>88</v>
      </c>
      <c r="D94" s="27" t="s">
        <v>46</v>
      </c>
      <c r="E94" s="29" t="s">
        <v>47</v>
      </c>
      <c r="F94" s="1"/>
      <c r="G94" s="47" t="s">
        <v>88</v>
      </c>
      <c r="H94" s="23" t="s">
        <v>46</v>
      </c>
      <c r="I94" s="48" t="s">
        <v>47</v>
      </c>
    </row>
    <row r="95" spans="3:9" ht="12.75">
      <c r="C95" s="49" t="s">
        <v>48</v>
      </c>
      <c r="D95" s="50" t="s">
        <v>49</v>
      </c>
      <c r="E95" s="51" t="s">
        <v>0</v>
      </c>
      <c r="F95" s="1"/>
      <c r="G95" s="49" t="s">
        <v>50</v>
      </c>
      <c r="H95" s="50" t="s">
        <v>51</v>
      </c>
      <c r="I95" s="51" t="s">
        <v>1</v>
      </c>
    </row>
    <row r="96" spans="3:9" ht="13.5" thickBot="1">
      <c r="C96" s="44">
        <v>34</v>
      </c>
      <c r="D96" s="45">
        <v>74</v>
      </c>
      <c r="E96" s="46">
        <f>C96/D96</f>
        <v>0.4594594594594595</v>
      </c>
      <c r="F96" s="1"/>
      <c r="G96" s="44">
        <v>88</v>
      </c>
      <c r="H96" s="45">
        <v>141</v>
      </c>
      <c r="I96" s="46">
        <f>G96/H96</f>
        <v>0.624113475177305</v>
      </c>
    </row>
    <row r="98" spans="1:3" ht="12.75">
      <c r="A98" s="3" t="s">
        <v>8</v>
      </c>
      <c r="B98" s="4" t="s">
        <v>3</v>
      </c>
      <c r="C98" s="7">
        <f>E96-I96</f>
        <v>-0.1646540157178455</v>
      </c>
    </row>
    <row r="99" spans="1:8" ht="12.75">
      <c r="A99" s="3" t="s">
        <v>9</v>
      </c>
      <c r="B99" s="4" t="s">
        <v>4</v>
      </c>
      <c r="C99" s="6">
        <f>D96*E96</f>
        <v>34</v>
      </c>
      <c r="E99" s="52" t="s">
        <v>29</v>
      </c>
      <c r="F99" s="53" t="s">
        <v>34</v>
      </c>
      <c r="G99" s="53" t="s">
        <v>2</v>
      </c>
      <c r="H99" s="54" t="s">
        <v>35</v>
      </c>
    </row>
    <row r="100" spans="1:8" ht="12.75">
      <c r="A100" s="3" t="s">
        <v>18</v>
      </c>
      <c r="B100" s="4" t="s">
        <v>5</v>
      </c>
      <c r="C100" s="6">
        <f>H96*I96</f>
        <v>88</v>
      </c>
      <c r="E100" s="49">
        <v>0.05</v>
      </c>
      <c r="F100" s="57">
        <f>C113</f>
        <v>-1.9599639845400545</v>
      </c>
      <c r="G100" s="57">
        <f>C110</f>
        <v>-2.3152376893978515</v>
      </c>
      <c r="H100" s="58">
        <f>C114</f>
        <v>1.959963984540054</v>
      </c>
    </row>
    <row r="101" spans="1:3" ht="12.75">
      <c r="A101" s="3" t="s">
        <v>10</v>
      </c>
      <c r="B101" s="4" t="s">
        <v>6</v>
      </c>
      <c r="C101" s="6">
        <f>D96+H96</f>
        <v>215</v>
      </c>
    </row>
    <row r="102" spans="1:7" ht="13.5" thickBot="1">
      <c r="A102" s="3" t="s">
        <v>11</v>
      </c>
      <c r="B102" s="4" t="s">
        <v>17</v>
      </c>
      <c r="C102" s="7">
        <f>1/D96</f>
        <v>0.013513513513513514</v>
      </c>
      <c r="G102" s="1" t="s">
        <v>39</v>
      </c>
    </row>
    <row r="103" spans="1:7" ht="13.5" thickBot="1">
      <c r="A103" s="3" t="s">
        <v>12</v>
      </c>
      <c r="B103" s="4" t="s">
        <v>7</v>
      </c>
      <c r="C103" s="7">
        <f>1/H96</f>
        <v>0.0070921985815602835</v>
      </c>
      <c r="G103" s="16">
        <f>C118</f>
        <v>0.020599927695021947</v>
      </c>
    </row>
    <row r="104" spans="1:3" ht="12.75">
      <c r="A104" s="3" t="s">
        <v>13</v>
      </c>
      <c r="B104" s="4" t="s">
        <v>19</v>
      </c>
      <c r="C104" s="6">
        <f>C99+C100</f>
        <v>122</v>
      </c>
    </row>
    <row r="105" spans="1:3" ht="12.75">
      <c r="A105" s="3" t="s">
        <v>14</v>
      </c>
      <c r="B105" s="4" t="s">
        <v>20</v>
      </c>
      <c r="C105" s="7">
        <f>C104/C101</f>
        <v>0.5674418604651162</v>
      </c>
    </row>
    <row r="106" spans="1:3" ht="12.75">
      <c r="A106" s="3" t="s">
        <v>15</v>
      </c>
      <c r="B106" s="4" t="s">
        <v>21</v>
      </c>
      <c r="C106" s="7">
        <f>1-C105</f>
        <v>0.43255813953488376</v>
      </c>
    </row>
    <row r="107" spans="1:3" ht="12.75">
      <c r="A107" s="3" t="s">
        <v>16</v>
      </c>
      <c r="B107" s="4" t="s">
        <v>22</v>
      </c>
      <c r="C107" s="7">
        <f>C102+C103</f>
        <v>0.020605712095073798</v>
      </c>
    </row>
    <row r="108" spans="1:3" ht="12.75">
      <c r="A108" s="3" t="s">
        <v>23</v>
      </c>
      <c r="B108" s="4" t="s">
        <v>26</v>
      </c>
      <c r="C108" s="7">
        <f>C105*C106*C107</f>
        <v>0.0050577049092635435</v>
      </c>
    </row>
    <row r="109" spans="1:3" ht="12.75">
      <c r="A109" s="3" t="s">
        <v>24</v>
      </c>
      <c r="B109" s="4" t="s">
        <v>27</v>
      </c>
      <c r="C109" s="7">
        <f>SQRT(C108)</f>
        <v>0.07111754290794602</v>
      </c>
    </row>
    <row r="110" spans="1:3" ht="12.75">
      <c r="A110" s="3" t="s">
        <v>25</v>
      </c>
      <c r="B110" s="4" t="s">
        <v>28</v>
      </c>
      <c r="C110" s="7">
        <f>C98/C109</f>
        <v>-2.3152376893978515</v>
      </c>
    </row>
    <row r="111" spans="1:3" ht="12.75">
      <c r="A111" s="5" t="s">
        <v>31</v>
      </c>
      <c r="B111" s="6" t="s">
        <v>30</v>
      </c>
      <c r="C111" s="6">
        <f>E100/2</f>
        <v>0.025</v>
      </c>
    </row>
    <row r="112" spans="1:3" ht="12.75">
      <c r="A112" s="5" t="s">
        <v>32</v>
      </c>
      <c r="B112" s="6" t="s">
        <v>33</v>
      </c>
      <c r="C112" s="6">
        <f>1-C111</f>
        <v>0.975</v>
      </c>
    </row>
    <row r="113" spans="1:3" ht="12.75">
      <c r="A113" s="5" t="s">
        <v>36</v>
      </c>
      <c r="B113" s="6" t="s">
        <v>34</v>
      </c>
      <c r="C113" s="7">
        <f>NORMINV(C111,0,1)</f>
        <v>-1.9599639845400545</v>
      </c>
    </row>
    <row r="114" spans="1:3" ht="12.75">
      <c r="A114" s="5" t="s">
        <v>37</v>
      </c>
      <c r="B114" s="6" t="s">
        <v>35</v>
      </c>
      <c r="C114" s="7">
        <f>NORMINV(C112,0,1)</f>
        <v>1.959963984540054</v>
      </c>
    </row>
    <row r="115" spans="1:3" ht="12.75">
      <c r="A115" s="5" t="s">
        <v>38</v>
      </c>
      <c r="B115" s="6"/>
      <c r="C115" s="6"/>
    </row>
    <row r="116" spans="1:3" ht="12.75">
      <c r="A116" s="5" t="s">
        <v>41</v>
      </c>
      <c r="B116" s="6" t="s">
        <v>42</v>
      </c>
      <c r="C116" s="7">
        <f>-ABS(C110)</f>
        <v>-2.3152376893978515</v>
      </c>
    </row>
    <row r="117" spans="1:3" ht="12.75">
      <c r="A117" s="5" t="s">
        <v>43</v>
      </c>
      <c r="B117" s="6" t="s">
        <v>44</v>
      </c>
      <c r="C117" s="7">
        <f>NORMSDIST(C116)</f>
        <v>0.010299963847510973</v>
      </c>
    </row>
    <row r="118" spans="1:3" ht="12.75">
      <c r="A118" s="5" t="s">
        <v>45</v>
      </c>
      <c r="B118" s="6" t="s">
        <v>40</v>
      </c>
      <c r="C118" s="7">
        <f>2*C117</f>
        <v>0.020599927695021947</v>
      </c>
    </row>
  </sheetData>
  <mergeCells count="17">
    <mergeCell ref="A1:F1"/>
    <mergeCell ref="G1:I1"/>
    <mergeCell ref="G12:I12"/>
    <mergeCell ref="B12:E12"/>
    <mergeCell ref="A9:I9"/>
    <mergeCell ref="A3:I8"/>
    <mergeCell ref="A2:I2"/>
    <mergeCell ref="D69:G69"/>
    <mergeCell ref="D39:G39"/>
    <mergeCell ref="G40:I40"/>
    <mergeCell ref="B40:E40"/>
    <mergeCell ref="B93:E93"/>
    <mergeCell ref="G93:I93"/>
    <mergeCell ref="B70:E70"/>
    <mergeCell ref="G70:I70"/>
    <mergeCell ref="A91:I91"/>
    <mergeCell ref="A92:I92"/>
  </mergeCells>
  <printOptions/>
  <pageMargins left="0.75" right="0.75" top="1" bottom="1" header="0.5" footer="0.5"/>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J51"/>
  <sheetViews>
    <sheetView workbookViewId="0" topLeftCell="C1">
      <pane ySplit="3" topLeftCell="BM37" activePane="bottomLeft" state="frozen"/>
      <selection pane="topLeft" activeCell="A1" sqref="A1"/>
      <selection pane="bottomLeft" activeCell="J3" sqref="J3"/>
    </sheetView>
  </sheetViews>
  <sheetFormatPr defaultColWidth="9.140625" defaultRowHeight="12.75"/>
  <cols>
    <col min="1" max="1" width="20.7109375" style="0" customWidth="1"/>
    <col min="2" max="2" width="13.140625" style="0" customWidth="1"/>
    <col min="3" max="9" width="12.7109375" style="0" customWidth="1"/>
    <col min="10" max="10" width="14.57421875" style="0" customWidth="1"/>
  </cols>
  <sheetData>
    <row r="1" spans="1:10" ht="12.75" customHeight="1">
      <c r="A1" s="244" t="s">
        <v>118</v>
      </c>
      <c r="B1" s="244"/>
      <c r="C1" s="238" t="s">
        <v>129</v>
      </c>
      <c r="D1" s="239"/>
      <c r="E1" s="239"/>
      <c r="F1" s="239"/>
      <c r="G1" s="239"/>
      <c r="H1" s="239"/>
      <c r="I1" s="239"/>
      <c r="J1" s="240"/>
    </row>
    <row r="2" spans="1:10" ht="100.5" customHeight="1">
      <c r="A2" s="245"/>
      <c r="B2" s="245"/>
      <c r="C2" s="241"/>
      <c r="D2" s="242"/>
      <c r="E2" s="242"/>
      <c r="F2" s="242"/>
      <c r="G2" s="242"/>
      <c r="H2" s="242"/>
      <c r="I2" s="242"/>
      <c r="J2" s="243"/>
    </row>
    <row r="3" spans="1:10" ht="25.5">
      <c r="A3" s="74" t="s">
        <v>119</v>
      </c>
      <c r="B3" s="74" t="s">
        <v>120</v>
      </c>
      <c r="C3" s="75" t="s">
        <v>329</v>
      </c>
      <c r="D3" s="75" t="s">
        <v>330</v>
      </c>
      <c r="E3" s="75" t="s">
        <v>331</v>
      </c>
      <c r="F3" s="75" t="s">
        <v>332</v>
      </c>
      <c r="G3" s="76" t="s">
        <v>333</v>
      </c>
      <c r="H3" s="76" t="s">
        <v>334</v>
      </c>
      <c r="I3" s="76" t="s">
        <v>335</v>
      </c>
      <c r="J3" s="76" t="s">
        <v>336</v>
      </c>
    </row>
    <row r="4" spans="1:10" ht="12.75">
      <c r="A4" s="77">
        <v>71</v>
      </c>
      <c r="B4" s="77">
        <v>1</v>
      </c>
      <c r="C4" s="78">
        <v>0.43761538461538463</v>
      </c>
      <c r="D4" s="79">
        <v>0.6882222222222222</v>
      </c>
      <c r="E4" s="79">
        <v>0.7629642857142857</v>
      </c>
      <c r="F4" s="80">
        <v>0.6795416666666666</v>
      </c>
      <c r="G4" s="81">
        <v>0.5649333333333333</v>
      </c>
      <c r="H4" s="82">
        <v>0.58775</v>
      </c>
      <c r="I4" s="82">
        <v>0.5719285714285715</v>
      </c>
      <c r="J4" s="83">
        <v>0.591551724137931</v>
      </c>
    </row>
    <row r="5" spans="1:10" ht="12.75">
      <c r="A5" s="84">
        <v>71</v>
      </c>
      <c r="B5" s="84">
        <v>2</v>
      </c>
      <c r="C5" s="85">
        <v>0.39913793103448275</v>
      </c>
      <c r="D5" s="86">
        <v>0.5783928571428572</v>
      </c>
      <c r="E5" s="86">
        <v>0.5166666666666666</v>
      </c>
      <c r="F5" s="87">
        <v>0.5594137931034483</v>
      </c>
      <c r="G5" s="88">
        <v>0.5334666666666666</v>
      </c>
      <c r="H5" s="89">
        <v>0.5593333333333333</v>
      </c>
      <c r="I5" s="89">
        <v>0.5743666666666667</v>
      </c>
      <c r="J5" s="90">
        <v>0.5477586206896551</v>
      </c>
    </row>
    <row r="6" spans="1:10" ht="12.75">
      <c r="A6" s="84">
        <v>71</v>
      </c>
      <c r="B6" s="84">
        <v>3</v>
      </c>
      <c r="C6" s="85">
        <v>0.32164</v>
      </c>
      <c r="D6" s="86">
        <v>0.45058620689655177</v>
      </c>
      <c r="E6" s="86">
        <v>0.5520769230769231</v>
      </c>
      <c r="F6" s="87">
        <v>0.50675</v>
      </c>
      <c r="G6" s="88">
        <v>0.46953333333333336</v>
      </c>
      <c r="H6" s="89">
        <v>0.5271333333333333</v>
      </c>
      <c r="I6" s="89">
        <v>0.5150689655172414</v>
      </c>
      <c r="J6" s="90">
        <v>0.48969999999999997</v>
      </c>
    </row>
    <row r="7" spans="1:10" ht="12.75">
      <c r="A7" s="84">
        <v>71</v>
      </c>
      <c r="B7" s="84">
        <v>6</v>
      </c>
      <c r="C7" s="85">
        <v>0.5002666666666666</v>
      </c>
      <c r="D7" s="86">
        <v>0.6411034482758621</v>
      </c>
      <c r="E7" s="86">
        <v>0.6558666666666667</v>
      </c>
      <c r="F7" s="87">
        <v>0.6670344827586207</v>
      </c>
      <c r="G7" s="88">
        <v>0.4557333333333333</v>
      </c>
      <c r="H7" s="89">
        <v>0.5106333333333333</v>
      </c>
      <c r="I7" s="89">
        <v>0.4845</v>
      </c>
      <c r="J7" s="90">
        <v>0.4686</v>
      </c>
    </row>
    <row r="8" spans="1:10" ht="12.75">
      <c r="A8" s="84">
        <v>71</v>
      </c>
      <c r="B8" s="84">
        <v>7</v>
      </c>
      <c r="C8" s="85">
        <v>0.20279310344827586</v>
      </c>
      <c r="D8" s="86">
        <v>0.3551</v>
      </c>
      <c r="E8" s="86">
        <v>0.41903333333333337</v>
      </c>
      <c r="F8" s="87">
        <v>0.3689655172413793</v>
      </c>
      <c r="G8" s="88">
        <v>0.5182</v>
      </c>
      <c r="H8" s="89">
        <v>0.5858333333333333</v>
      </c>
      <c r="I8" s="89">
        <v>0.5205666666666667</v>
      </c>
      <c r="J8" s="90">
        <v>0.5283666666666667</v>
      </c>
    </row>
    <row r="9" spans="1:10" ht="12.75">
      <c r="A9" s="84">
        <v>71</v>
      </c>
      <c r="B9" s="84">
        <v>8</v>
      </c>
      <c r="C9" s="85">
        <v>0.20723333333333332</v>
      </c>
      <c r="D9" s="86">
        <v>0.3660769230769231</v>
      </c>
      <c r="E9" s="86">
        <v>0.32563333333333333</v>
      </c>
      <c r="F9" s="87">
        <v>0.4357142857142857</v>
      </c>
      <c r="G9" s="88">
        <v>0.44631034482758625</v>
      </c>
      <c r="H9" s="89">
        <v>0.5023103448275862</v>
      </c>
      <c r="I9" s="89">
        <v>0.5110689655172413</v>
      </c>
      <c r="J9" s="90">
        <v>0.47296666666666665</v>
      </c>
    </row>
    <row r="10" spans="1:10" ht="12.75">
      <c r="A10" s="84">
        <v>71</v>
      </c>
      <c r="B10" s="84">
        <v>9</v>
      </c>
      <c r="C10" s="85">
        <v>0.12334482758620689</v>
      </c>
      <c r="D10" s="86">
        <v>0.2349285714285714</v>
      </c>
      <c r="E10" s="86">
        <v>0.28572413793103446</v>
      </c>
      <c r="F10" s="87">
        <v>0.2938928571428572</v>
      </c>
      <c r="G10" s="88">
        <v>0.41156666666666664</v>
      </c>
      <c r="H10" s="89">
        <v>0.46436666666666665</v>
      </c>
      <c r="I10" s="89">
        <v>0.4318666666666667</v>
      </c>
      <c r="J10" s="90">
        <v>0.4592413793103448</v>
      </c>
    </row>
    <row r="11" spans="1:10" ht="12.75">
      <c r="A11" s="84">
        <v>71</v>
      </c>
      <c r="B11" s="84">
        <v>10</v>
      </c>
      <c r="C11" s="85">
        <v>0.29460000000000003</v>
      </c>
      <c r="D11" s="86">
        <v>0.31417241379310346</v>
      </c>
      <c r="E11" s="86">
        <v>0.31675862068965516</v>
      </c>
      <c r="F11" s="87">
        <v>0.3577666666666667</v>
      </c>
      <c r="G11" s="88">
        <v>0.45389999999999997</v>
      </c>
      <c r="H11" s="89">
        <v>0.5883333333333334</v>
      </c>
      <c r="I11" s="89">
        <v>0.5313103448275862</v>
      </c>
      <c r="J11" s="90">
        <v>0.5216000000000001</v>
      </c>
    </row>
    <row r="12" spans="1:10" ht="12.75">
      <c r="A12" s="84">
        <v>71</v>
      </c>
      <c r="B12" s="84">
        <v>12</v>
      </c>
      <c r="C12" s="85">
        <v>0.48373333333333335</v>
      </c>
      <c r="D12" s="86">
        <v>0.5428965517241379</v>
      </c>
      <c r="E12" s="86">
        <v>0.5974666666666667</v>
      </c>
      <c r="F12" s="87">
        <v>0.6065172413793104</v>
      </c>
      <c r="G12" s="88">
        <v>0.5554137931034483</v>
      </c>
      <c r="H12" s="89">
        <v>0.5972000000000001</v>
      </c>
      <c r="I12" s="89">
        <v>0.5116666666666667</v>
      </c>
      <c r="J12" s="90">
        <v>0.5559666666666667</v>
      </c>
    </row>
    <row r="13" spans="1:10" ht="12.75">
      <c r="A13" s="84">
        <v>71</v>
      </c>
      <c r="B13" s="84">
        <v>13</v>
      </c>
      <c r="C13" s="85">
        <v>0.5296206896551724</v>
      </c>
      <c r="D13" s="86">
        <v>0.6959666666666667</v>
      </c>
      <c r="E13" s="86">
        <v>0.6617931034482758</v>
      </c>
      <c r="F13" s="87">
        <v>0.7083333333333334</v>
      </c>
      <c r="G13" s="88">
        <v>0.7012</v>
      </c>
      <c r="H13" s="89">
        <v>0.7101000000000001</v>
      </c>
      <c r="I13" s="91" t="s">
        <v>121</v>
      </c>
      <c r="J13" s="90">
        <v>0.6880344827586207</v>
      </c>
    </row>
    <row r="14" spans="1:10" ht="12.75">
      <c r="A14" s="84">
        <v>71</v>
      </c>
      <c r="B14" s="84">
        <v>14</v>
      </c>
      <c r="C14" s="85">
        <v>0.3317</v>
      </c>
      <c r="D14" s="86">
        <v>0.4435</v>
      </c>
      <c r="E14" s="86">
        <v>0.42124137931034483</v>
      </c>
      <c r="F14" s="87">
        <v>0.41358620689655173</v>
      </c>
      <c r="G14" s="88">
        <v>0.5256666666666666</v>
      </c>
      <c r="H14" s="89">
        <v>0.5887666666666667</v>
      </c>
      <c r="I14" s="89">
        <v>0.5475333333333333</v>
      </c>
      <c r="J14" s="90">
        <v>0.5467586206896551</v>
      </c>
    </row>
    <row r="15" spans="1:10" ht="12.75">
      <c r="A15" s="84">
        <v>71</v>
      </c>
      <c r="B15" s="84">
        <v>27</v>
      </c>
      <c r="C15" s="85">
        <v>0.38075862068965516</v>
      </c>
      <c r="D15" s="86">
        <v>0.6229310344827585</v>
      </c>
      <c r="E15" s="86">
        <v>0.5073461538461539</v>
      </c>
      <c r="F15" s="87">
        <v>0.5425666666666668</v>
      </c>
      <c r="G15" s="88">
        <v>0.4742413793103448</v>
      </c>
      <c r="H15" s="89">
        <v>0.5080689655172413</v>
      </c>
      <c r="I15" s="89">
        <v>0.46986666666666665</v>
      </c>
      <c r="J15" s="90">
        <v>0.5039</v>
      </c>
    </row>
    <row r="16" spans="1:10" ht="12.75">
      <c r="A16" s="84">
        <v>71</v>
      </c>
      <c r="B16" s="84">
        <v>28</v>
      </c>
      <c r="C16" s="85">
        <v>0.31707142857142856</v>
      </c>
      <c r="D16" s="86">
        <v>0.5015555555555555</v>
      </c>
      <c r="E16" s="86">
        <v>0.46093333333333336</v>
      </c>
      <c r="F16" s="87">
        <v>0.5552142857142857</v>
      </c>
      <c r="G16" s="88">
        <v>0.47686666666666666</v>
      </c>
      <c r="H16" s="89">
        <v>0.5476333333333333</v>
      </c>
      <c r="I16" s="89">
        <v>0.5136666666666666</v>
      </c>
      <c r="J16" s="90">
        <v>0.48506666666666665</v>
      </c>
    </row>
    <row r="17" spans="1:10" ht="12.75">
      <c r="A17" s="84">
        <v>71</v>
      </c>
      <c r="B17" s="84">
        <v>29</v>
      </c>
      <c r="C17" s="85">
        <v>0.4614230769230769</v>
      </c>
      <c r="D17" s="86">
        <v>0.6441379310344828</v>
      </c>
      <c r="E17" s="86">
        <v>0.5538965517241379</v>
      </c>
      <c r="F17" s="87">
        <v>0.6772142857142857</v>
      </c>
      <c r="G17" s="88">
        <v>0.6250666666666668</v>
      </c>
      <c r="H17" s="89">
        <v>0.6824444444444444</v>
      </c>
      <c r="I17" s="89">
        <v>0.624</v>
      </c>
      <c r="J17" s="90">
        <v>0.6312068965517242</v>
      </c>
    </row>
    <row r="18" spans="1:10" ht="12.75">
      <c r="A18" s="84">
        <v>71</v>
      </c>
      <c r="B18" s="84">
        <v>30</v>
      </c>
      <c r="C18" s="85">
        <v>0.3436666666666667</v>
      </c>
      <c r="D18" s="86">
        <v>0.4859</v>
      </c>
      <c r="E18" s="86">
        <v>0.5668333333333334</v>
      </c>
      <c r="F18" s="87">
        <v>0.4898571428571428</v>
      </c>
      <c r="G18" s="88">
        <v>0.5056206896551725</v>
      </c>
      <c r="H18" s="89">
        <v>0.5476896551724139</v>
      </c>
      <c r="I18" s="89">
        <v>0.48841666666666667</v>
      </c>
      <c r="J18" s="90">
        <v>0.51196</v>
      </c>
    </row>
    <row r="19" spans="1:10" ht="12.75">
      <c r="A19" s="84">
        <v>71</v>
      </c>
      <c r="B19" s="84">
        <v>31</v>
      </c>
      <c r="C19" s="85">
        <v>0.44248275862068964</v>
      </c>
      <c r="D19" s="86">
        <v>0.4812758620689655</v>
      </c>
      <c r="E19" s="86">
        <v>0.5300666666666667</v>
      </c>
      <c r="F19" s="87">
        <v>0.5847931034482758</v>
      </c>
      <c r="G19" s="88">
        <v>0.5667333333333333</v>
      </c>
      <c r="H19" s="89">
        <v>0.5722</v>
      </c>
      <c r="I19" s="89">
        <v>0.5849333333333333</v>
      </c>
      <c r="J19" s="90">
        <v>0.5046333333333334</v>
      </c>
    </row>
    <row r="20" spans="1:10" ht="12.75">
      <c r="A20" s="84">
        <v>71</v>
      </c>
      <c r="B20" s="84">
        <v>33</v>
      </c>
      <c r="C20" s="85">
        <v>0.4550344827586207</v>
      </c>
      <c r="D20" s="86">
        <v>0.5565666666666668</v>
      </c>
      <c r="E20" s="86">
        <v>0.5704</v>
      </c>
      <c r="F20" s="87">
        <v>0.5468666666666667</v>
      </c>
      <c r="G20" s="88">
        <v>0.6104333333333333</v>
      </c>
      <c r="H20" s="89">
        <v>0.6402333333333333</v>
      </c>
      <c r="I20" s="89">
        <v>0.5689333333333333</v>
      </c>
      <c r="J20" s="90">
        <v>0.5884666666666667</v>
      </c>
    </row>
    <row r="21" spans="1:10" ht="12.75">
      <c r="A21" s="84">
        <v>71</v>
      </c>
      <c r="B21" s="84">
        <v>34</v>
      </c>
      <c r="C21" s="85">
        <v>0.18257142857142858</v>
      </c>
      <c r="D21" s="86">
        <v>0.33127999999999996</v>
      </c>
      <c r="E21" s="86">
        <v>0.38025</v>
      </c>
      <c r="F21" s="87">
        <v>0.3561666666666667</v>
      </c>
      <c r="G21" s="88">
        <v>0.5194333333333333</v>
      </c>
      <c r="H21" s="89">
        <v>0.6254666666666667</v>
      </c>
      <c r="I21" s="89">
        <v>0.5851379310344828</v>
      </c>
      <c r="J21" s="90">
        <v>0.5428666666666667</v>
      </c>
    </row>
    <row r="22" spans="1:10" ht="12.75">
      <c r="A22" s="84">
        <v>71</v>
      </c>
      <c r="B22" s="84">
        <v>35</v>
      </c>
      <c r="C22" s="85">
        <v>0.42173333333333335</v>
      </c>
      <c r="D22" s="86">
        <v>0.604103448275862</v>
      </c>
      <c r="E22" s="86">
        <v>0.5681333333333334</v>
      </c>
      <c r="F22" s="87">
        <v>0.5425862068965518</v>
      </c>
      <c r="G22" s="88">
        <v>0.5488</v>
      </c>
      <c r="H22" s="89">
        <v>0.6195</v>
      </c>
      <c r="I22" s="89">
        <v>0.6117999999999999</v>
      </c>
      <c r="J22" s="90">
        <v>0.5549333333333333</v>
      </c>
    </row>
    <row r="23" spans="1:10" ht="12.75">
      <c r="A23" s="84">
        <v>71</v>
      </c>
      <c r="B23" s="84">
        <v>36</v>
      </c>
      <c r="C23" s="85">
        <v>0.5797666666666667</v>
      </c>
      <c r="D23" s="86">
        <v>0.5387142857142857</v>
      </c>
      <c r="E23" s="86">
        <v>0.6747000000000001</v>
      </c>
      <c r="F23" s="87">
        <v>0.5357241379310346</v>
      </c>
      <c r="G23" s="88">
        <v>0.5719655172413793</v>
      </c>
      <c r="H23" s="89">
        <v>0.6335666666666667</v>
      </c>
      <c r="I23" s="89">
        <v>0.6355333333333333</v>
      </c>
      <c r="J23" s="90">
        <v>0.6155333333333333</v>
      </c>
    </row>
    <row r="24" spans="1:10" ht="12.75">
      <c r="A24" s="84">
        <v>71</v>
      </c>
      <c r="B24" s="84">
        <v>37</v>
      </c>
      <c r="C24" s="85">
        <v>0.5159310344827586</v>
      </c>
      <c r="D24" s="86">
        <v>0.59884</v>
      </c>
      <c r="E24" s="86">
        <v>0.626</v>
      </c>
      <c r="F24" s="87">
        <v>0.7039</v>
      </c>
      <c r="G24" s="88">
        <v>0.6048275862068965</v>
      </c>
      <c r="H24" s="89">
        <v>0.6459</v>
      </c>
      <c r="I24" s="89">
        <v>0.5976206896551725</v>
      </c>
      <c r="J24" s="90">
        <v>0.6441333333333333</v>
      </c>
    </row>
    <row r="25" spans="1:10" ht="12.75">
      <c r="A25" s="84">
        <v>71</v>
      </c>
      <c r="B25" s="84">
        <v>38</v>
      </c>
      <c r="C25" s="85">
        <v>0.6536333333333333</v>
      </c>
      <c r="D25" s="86">
        <v>0.7223999999999999</v>
      </c>
      <c r="E25" s="86">
        <v>0.8158666666666666</v>
      </c>
      <c r="F25" s="87">
        <v>0.814</v>
      </c>
      <c r="G25" s="88">
        <v>0.6690357142857143</v>
      </c>
      <c r="H25" s="89">
        <v>0.6942</v>
      </c>
      <c r="I25" s="89">
        <v>0.6612413793103449</v>
      </c>
      <c r="J25" s="90">
        <v>0.6124666666666667</v>
      </c>
    </row>
    <row r="26" spans="1:10" ht="12.75">
      <c r="A26" s="84">
        <v>71</v>
      </c>
      <c r="B26" s="84">
        <v>39</v>
      </c>
      <c r="C26" s="85">
        <v>0.45503571428571427</v>
      </c>
      <c r="D26" s="86">
        <v>0.5593333333333333</v>
      </c>
      <c r="E26" s="86">
        <v>0.5545357142857144</v>
      </c>
      <c r="F26" s="87">
        <v>0.6197692307692307</v>
      </c>
      <c r="G26" s="88">
        <v>0.6123793103448275</v>
      </c>
      <c r="H26" s="89">
        <v>0.6321379310344828</v>
      </c>
      <c r="I26" s="89">
        <v>0.6361333333333333</v>
      </c>
      <c r="J26" s="90">
        <v>0.6417999999999999</v>
      </c>
    </row>
    <row r="27" spans="1:10" ht="12.75">
      <c r="A27" s="84">
        <v>71</v>
      </c>
      <c r="B27" s="84">
        <v>40</v>
      </c>
      <c r="C27" s="85">
        <v>0.38053333333333333</v>
      </c>
      <c r="D27" s="86">
        <v>0.5191071428571429</v>
      </c>
      <c r="E27" s="86">
        <v>0.6367241379310346</v>
      </c>
      <c r="F27" s="87">
        <v>0.5774</v>
      </c>
      <c r="G27" s="88">
        <v>0.5802666666666666</v>
      </c>
      <c r="H27" s="89">
        <v>0.6420333333333333</v>
      </c>
      <c r="I27" s="89">
        <v>0.5984137931034482</v>
      </c>
      <c r="J27" s="90">
        <v>0.5855666666666667</v>
      </c>
    </row>
    <row r="28" spans="1:10" ht="12.75">
      <c r="A28" s="84">
        <v>71</v>
      </c>
      <c r="B28" s="84">
        <v>41</v>
      </c>
      <c r="C28" s="85">
        <v>0.20831034482758623</v>
      </c>
      <c r="D28" s="86">
        <v>0.38613793103448274</v>
      </c>
      <c r="E28" s="86">
        <v>0.36569999999999997</v>
      </c>
      <c r="F28" s="87">
        <v>0.40879310344827585</v>
      </c>
      <c r="G28" s="88">
        <v>0.5158666666666667</v>
      </c>
      <c r="H28" s="89">
        <v>0.5758666666666666</v>
      </c>
      <c r="I28" s="89">
        <v>0.5623333333333334</v>
      </c>
      <c r="J28" s="90">
        <v>0.5708</v>
      </c>
    </row>
    <row r="29" spans="1:10" ht="12.75">
      <c r="A29" s="84">
        <v>71</v>
      </c>
      <c r="B29" s="84">
        <v>42</v>
      </c>
      <c r="C29" s="85">
        <v>0.3328620689655173</v>
      </c>
      <c r="D29" s="86">
        <v>0.38643333333333335</v>
      </c>
      <c r="E29" s="86">
        <v>0.44875862068965516</v>
      </c>
      <c r="F29" s="87">
        <v>0.5150357142857144</v>
      </c>
      <c r="G29" s="88">
        <v>0.6623103448275862</v>
      </c>
      <c r="H29" s="89">
        <v>0.5849</v>
      </c>
      <c r="I29" s="89">
        <v>0.5809655172413793</v>
      </c>
      <c r="J29" s="90">
        <v>0.5689</v>
      </c>
    </row>
    <row r="30" spans="1:10" ht="12.75">
      <c r="A30" s="84">
        <v>71</v>
      </c>
      <c r="B30" s="84">
        <v>44</v>
      </c>
      <c r="C30" s="85">
        <v>0.34217857142857144</v>
      </c>
      <c r="D30" s="86">
        <v>0.5098461538461538</v>
      </c>
      <c r="E30" s="86">
        <v>0.598037037037037</v>
      </c>
      <c r="F30" s="87">
        <v>0.4074782608695652</v>
      </c>
      <c r="G30" s="88">
        <v>0.6082068965517242</v>
      </c>
      <c r="H30" s="89">
        <v>0.6721724137931034</v>
      </c>
      <c r="I30" s="89">
        <v>0.622037037037037</v>
      </c>
      <c r="J30" s="90">
        <v>0.6406785714285714</v>
      </c>
    </row>
    <row r="31" spans="1:10" ht="12.75">
      <c r="A31" s="84">
        <v>71</v>
      </c>
      <c r="B31" s="84">
        <v>45</v>
      </c>
      <c r="C31" s="85">
        <v>0.3977407407407408</v>
      </c>
      <c r="D31" s="86">
        <v>0.5821481481481482</v>
      </c>
      <c r="E31" s="86">
        <v>0.38385714285714284</v>
      </c>
      <c r="F31" s="87">
        <v>0.5745357142857144</v>
      </c>
      <c r="G31" s="88">
        <v>0.5977586206896551</v>
      </c>
      <c r="H31" s="89">
        <v>0.5945</v>
      </c>
      <c r="I31" s="89">
        <v>0.5472758620689655</v>
      </c>
      <c r="J31" s="90">
        <v>0.5608846153846153</v>
      </c>
    </row>
    <row r="32" spans="1:10" ht="12.75">
      <c r="A32" s="84">
        <v>71</v>
      </c>
      <c r="B32" s="84">
        <v>46</v>
      </c>
      <c r="C32" s="85">
        <v>0.5003846153846153</v>
      </c>
      <c r="D32" s="86">
        <v>0.5548518518518518</v>
      </c>
      <c r="E32" s="86">
        <v>0.5427241379310346</v>
      </c>
      <c r="F32" s="87">
        <v>0.6096666666666666</v>
      </c>
      <c r="G32" s="88">
        <v>0.6578620689655172</v>
      </c>
      <c r="H32" s="89">
        <v>0.7413666666666667</v>
      </c>
      <c r="I32" s="92" t="s">
        <v>122</v>
      </c>
      <c r="J32" s="90">
        <v>0.6928333333333334</v>
      </c>
    </row>
    <row r="33" spans="1:10" ht="12.75">
      <c r="A33" s="84">
        <v>71</v>
      </c>
      <c r="B33" s="84">
        <v>47</v>
      </c>
      <c r="C33" s="85">
        <v>0.23189655172413792</v>
      </c>
      <c r="D33" s="86">
        <v>0.4362857142857143</v>
      </c>
      <c r="E33" s="86">
        <v>0.3957333333333333</v>
      </c>
      <c r="F33" s="87">
        <v>0.45527586206896553</v>
      </c>
      <c r="G33" s="88">
        <v>0.5594827586206896</v>
      </c>
      <c r="H33" s="89">
        <v>0.6397</v>
      </c>
      <c r="I33" s="89">
        <v>0.5672068965517242</v>
      </c>
      <c r="J33" s="90">
        <v>0.5923999999999999</v>
      </c>
    </row>
    <row r="34" spans="1:10" ht="12.75">
      <c r="A34" s="84">
        <v>71</v>
      </c>
      <c r="B34" s="84">
        <v>48</v>
      </c>
      <c r="C34" s="85">
        <v>0.1747037037037037</v>
      </c>
      <c r="D34" s="86">
        <v>0.37739999999999996</v>
      </c>
      <c r="E34" s="86">
        <v>0.335</v>
      </c>
      <c r="F34" s="87">
        <v>0.37592592592592594</v>
      </c>
      <c r="G34" s="88">
        <v>0.5635517241379311</v>
      </c>
      <c r="H34" s="89">
        <v>0.5807037037037037</v>
      </c>
      <c r="I34" s="89">
        <v>0.5393333333333333</v>
      </c>
      <c r="J34" s="90">
        <v>0.5647000000000001</v>
      </c>
    </row>
    <row r="35" spans="1:10" ht="12.75">
      <c r="A35" s="84">
        <v>71</v>
      </c>
      <c r="B35" s="84">
        <v>49</v>
      </c>
      <c r="C35" s="85">
        <v>0.32996666666666663</v>
      </c>
      <c r="D35" s="86">
        <v>0.41937931034482756</v>
      </c>
      <c r="E35" s="86">
        <v>0.4128</v>
      </c>
      <c r="F35" s="87">
        <v>0.38675</v>
      </c>
      <c r="G35" s="88">
        <v>0.5278999999999999</v>
      </c>
      <c r="H35" s="89">
        <v>0.5738666666666666</v>
      </c>
      <c r="I35" s="89">
        <v>0.5916333333333333</v>
      </c>
      <c r="J35" s="90">
        <v>0.5478965517241379</v>
      </c>
    </row>
    <row r="36" spans="1:10" ht="12.75">
      <c r="A36" s="84">
        <v>71</v>
      </c>
      <c r="B36" s="84">
        <v>50</v>
      </c>
      <c r="C36" s="85">
        <v>0.2066785714285714</v>
      </c>
      <c r="D36" s="86">
        <v>0.24985714285714286</v>
      </c>
      <c r="E36" s="86">
        <v>0.25619230769230766</v>
      </c>
      <c r="F36" s="87">
        <v>0.33385185185185184</v>
      </c>
      <c r="G36" s="88">
        <v>0.47473333333333334</v>
      </c>
      <c r="H36" s="89">
        <v>0.5087333333333334</v>
      </c>
      <c r="I36" s="89">
        <v>0.4898666666666667</v>
      </c>
      <c r="J36" s="90">
        <v>0.49410000000000004</v>
      </c>
    </row>
    <row r="37" spans="1:10" ht="12.75">
      <c r="A37" s="84">
        <v>71</v>
      </c>
      <c r="B37" s="84">
        <v>51</v>
      </c>
      <c r="C37" s="85">
        <v>0.22375862068965519</v>
      </c>
      <c r="D37" s="86">
        <v>0.32741379310344826</v>
      </c>
      <c r="E37" s="86">
        <v>0.41583333333333333</v>
      </c>
      <c r="F37" s="87">
        <v>0.3326071428571428</v>
      </c>
      <c r="G37" s="88">
        <v>0.5233666666666666</v>
      </c>
      <c r="H37" s="89">
        <v>0.5240333333333334</v>
      </c>
      <c r="I37" s="89">
        <v>0.4634</v>
      </c>
      <c r="J37" s="90">
        <v>0.5063333333333333</v>
      </c>
    </row>
    <row r="38" spans="1:10" ht="12.75">
      <c r="A38" s="84">
        <v>71</v>
      </c>
      <c r="B38" s="84">
        <v>52</v>
      </c>
      <c r="C38" s="85">
        <v>0.204</v>
      </c>
      <c r="D38" s="86">
        <v>0.3171666666666667</v>
      </c>
      <c r="E38" s="86">
        <v>0.3663</v>
      </c>
      <c r="F38" s="87">
        <v>0.3295</v>
      </c>
      <c r="G38" s="88">
        <v>0.4216666666666667</v>
      </c>
      <c r="H38" s="89">
        <v>0.46962068965517245</v>
      </c>
      <c r="I38" s="89">
        <v>0.4855333333333334</v>
      </c>
      <c r="J38" s="90">
        <v>0.43273333333333336</v>
      </c>
    </row>
    <row r="39" spans="1:10" ht="12.75">
      <c r="A39" s="93">
        <v>71</v>
      </c>
      <c r="B39" s="93">
        <v>55</v>
      </c>
      <c r="C39" s="94">
        <v>0.17210714285714285</v>
      </c>
      <c r="D39" s="95">
        <v>0.48874074074074075</v>
      </c>
      <c r="E39" s="95">
        <v>0.44866666666666666</v>
      </c>
      <c r="F39" s="96">
        <v>0.4283333333333333</v>
      </c>
      <c r="G39" s="97">
        <v>0.4711666666666667</v>
      </c>
      <c r="H39" s="98">
        <v>0.5391</v>
      </c>
      <c r="I39" s="98">
        <v>0.5826333333333333</v>
      </c>
      <c r="J39" s="99">
        <v>0.5220714285714285</v>
      </c>
    </row>
    <row r="40" spans="1:10" ht="19.5" customHeight="1">
      <c r="A40" s="246" t="s">
        <v>123</v>
      </c>
      <c r="B40" s="247"/>
      <c r="C40" s="100">
        <f aca="true" t="shared" si="0" ref="C40:J40">MAX(C4:C39)</f>
        <v>0.6536333333333333</v>
      </c>
      <c r="D40" s="100">
        <f t="shared" si="0"/>
        <v>0.7223999999999999</v>
      </c>
      <c r="E40" s="100">
        <f t="shared" si="0"/>
        <v>0.8158666666666666</v>
      </c>
      <c r="F40" s="100">
        <f t="shared" si="0"/>
        <v>0.814</v>
      </c>
      <c r="G40" s="100">
        <f t="shared" si="0"/>
        <v>0.7012</v>
      </c>
      <c r="H40" s="100">
        <f t="shared" si="0"/>
        <v>0.7413666666666667</v>
      </c>
      <c r="I40" s="100">
        <f t="shared" si="0"/>
        <v>0.6612413793103449</v>
      </c>
      <c r="J40" s="101">
        <f t="shared" si="0"/>
        <v>0.6928333333333334</v>
      </c>
    </row>
    <row r="41" spans="1:10" ht="19.5" customHeight="1">
      <c r="A41" s="248" t="s">
        <v>124</v>
      </c>
      <c r="B41" s="249"/>
      <c r="C41" s="100">
        <f aca="true" t="shared" si="1" ref="C41:J41">QUARTILE(C4:C39,3)</f>
        <v>0.4550347906403941</v>
      </c>
      <c r="D41" s="100">
        <f t="shared" si="1"/>
        <v>0.5793316798941799</v>
      </c>
      <c r="E41" s="100">
        <f t="shared" si="1"/>
        <v>0.5771666666666667</v>
      </c>
      <c r="F41" s="100">
        <f t="shared" si="1"/>
        <v>0.5902241379310345</v>
      </c>
      <c r="G41" s="100">
        <f t="shared" si="1"/>
        <v>0.5995258620689654</v>
      </c>
      <c r="H41" s="100">
        <f t="shared" si="1"/>
        <v>0.6351</v>
      </c>
      <c r="I41" s="100">
        <f t="shared" si="1"/>
        <v>0.5900094827586206</v>
      </c>
      <c r="J41" s="101">
        <f t="shared" si="1"/>
        <v>0.5917637931034483</v>
      </c>
    </row>
    <row r="42" spans="1:10" ht="19.5" customHeight="1">
      <c r="A42" s="246" t="s">
        <v>125</v>
      </c>
      <c r="B42" s="247"/>
      <c r="C42" s="102">
        <f aca="true" t="shared" si="2" ref="C42:J42">MEDIAN(C4:C39)</f>
        <v>0.34292261904761906</v>
      </c>
      <c r="D42" s="102">
        <f t="shared" si="2"/>
        <v>0.4951481481481481</v>
      </c>
      <c r="E42" s="102">
        <f t="shared" si="2"/>
        <v>0.5120064102564102</v>
      </c>
      <c r="F42" s="102">
        <f t="shared" si="2"/>
        <v>0.5253799261083745</v>
      </c>
      <c r="G42" s="102">
        <f t="shared" si="2"/>
        <v>0.5411333333333332</v>
      </c>
      <c r="H42" s="102">
        <f t="shared" si="2"/>
        <v>0.5867916666666666</v>
      </c>
      <c r="I42" s="102">
        <f t="shared" si="2"/>
        <v>0.5647701149425288</v>
      </c>
      <c r="J42" s="103">
        <f t="shared" si="2"/>
        <v>0.5514149425287356</v>
      </c>
    </row>
    <row r="43" spans="1:10" ht="19.5" customHeight="1">
      <c r="A43" s="248" t="s">
        <v>126</v>
      </c>
      <c r="B43" s="249"/>
      <c r="C43" s="100">
        <f aca="true" t="shared" si="3" ref="C43:J43">QUARTILE(C4:C39,1)</f>
        <v>0.21989655172413794</v>
      </c>
      <c r="D43" s="100">
        <f t="shared" si="3"/>
        <v>0.38395344827586203</v>
      </c>
      <c r="E43" s="100">
        <f t="shared" si="3"/>
        <v>0.3927642857142857</v>
      </c>
      <c r="F43" s="100">
        <f t="shared" si="3"/>
        <v>0.4022961956521739</v>
      </c>
      <c r="G43" s="100">
        <f t="shared" si="3"/>
        <v>0.47633333333333333</v>
      </c>
      <c r="H43" s="100">
        <f t="shared" si="3"/>
        <v>0.5455</v>
      </c>
      <c r="I43" s="100">
        <f t="shared" si="3"/>
        <v>0.5121666666666667</v>
      </c>
      <c r="J43" s="101">
        <f t="shared" si="3"/>
        <v>0.5059083333333333</v>
      </c>
    </row>
    <row r="44" spans="1:10" ht="19.5" customHeight="1">
      <c r="A44" s="246" t="s">
        <v>127</v>
      </c>
      <c r="B44" s="247"/>
      <c r="C44" s="104">
        <f aca="true" t="shared" si="4" ref="C44:J44">MIN(C4:C39)</f>
        <v>0.12334482758620689</v>
      </c>
      <c r="D44" s="104">
        <f t="shared" si="4"/>
        <v>0.2349285714285714</v>
      </c>
      <c r="E44" s="104">
        <f t="shared" si="4"/>
        <v>0.25619230769230766</v>
      </c>
      <c r="F44" s="104">
        <f t="shared" si="4"/>
        <v>0.2938928571428572</v>
      </c>
      <c r="G44" s="104">
        <f t="shared" si="4"/>
        <v>0.41156666666666664</v>
      </c>
      <c r="H44" s="104">
        <f t="shared" si="4"/>
        <v>0.46436666666666665</v>
      </c>
      <c r="I44" s="104">
        <f t="shared" si="4"/>
        <v>0.4318666666666667</v>
      </c>
      <c r="J44" s="105">
        <f t="shared" si="4"/>
        <v>0.43273333333333336</v>
      </c>
    </row>
    <row r="45" ht="12.75">
      <c r="A45" s="2"/>
    </row>
    <row r="46" spans="1:10" ht="12.75" customHeight="1">
      <c r="A46" s="250" t="s">
        <v>128</v>
      </c>
      <c r="B46" s="250"/>
      <c r="C46" s="250"/>
      <c r="D46" s="250"/>
      <c r="E46" s="250"/>
      <c r="F46" s="250"/>
      <c r="G46" s="250"/>
      <c r="H46" s="250"/>
      <c r="I46" s="250"/>
      <c r="J46" s="250"/>
    </row>
    <row r="47" spans="1:10" ht="14.25" customHeight="1">
      <c r="A47" s="250"/>
      <c r="B47" s="250"/>
      <c r="C47" s="250"/>
      <c r="D47" s="250"/>
      <c r="E47" s="250"/>
      <c r="F47" s="250"/>
      <c r="G47" s="250"/>
      <c r="H47" s="250"/>
      <c r="I47" s="250"/>
      <c r="J47" s="250"/>
    </row>
    <row r="48" spans="1:10" ht="12.75" hidden="1">
      <c r="A48" s="250"/>
      <c r="B48" s="250"/>
      <c r="C48" s="250"/>
      <c r="D48" s="250"/>
      <c r="E48" s="250"/>
      <c r="F48" s="250"/>
      <c r="G48" s="250"/>
      <c r="H48" s="250"/>
      <c r="I48" s="250"/>
      <c r="J48" s="250"/>
    </row>
    <row r="49" spans="1:10" ht="17.25" customHeight="1">
      <c r="A49" s="250" t="s">
        <v>136</v>
      </c>
      <c r="B49" s="250"/>
      <c r="C49" s="250"/>
      <c r="D49" s="250"/>
      <c r="E49" s="250"/>
      <c r="F49" s="250"/>
      <c r="G49" s="250"/>
      <c r="H49" s="250"/>
      <c r="I49" s="250"/>
      <c r="J49" s="250"/>
    </row>
    <row r="50" spans="1:10" ht="15" customHeight="1">
      <c r="A50" s="250"/>
      <c r="B50" s="250"/>
      <c r="C50" s="250"/>
      <c r="D50" s="250"/>
      <c r="E50" s="250"/>
      <c r="F50" s="250"/>
      <c r="G50" s="250"/>
      <c r="H50" s="250"/>
      <c r="I50" s="250"/>
      <c r="J50" s="250"/>
    </row>
    <row r="51" spans="1:10" ht="12.75" hidden="1">
      <c r="A51" s="250"/>
      <c r="B51" s="250"/>
      <c r="C51" s="250"/>
      <c r="D51" s="250"/>
      <c r="E51" s="250"/>
      <c r="F51" s="250"/>
      <c r="G51" s="250"/>
      <c r="H51" s="250"/>
      <c r="I51" s="250"/>
      <c r="J51" s="250"/>
    </row>
  </sheetData>
  <mergeCells count="9">
    <mergeCell ref="A46:J48"/>
    <mergeCell ref="A49:J51"/>
    <mergeCell ref="A42:B42"/>
    <mergeCell ref="A43:B43"/>
    <mergeCell ref="A44:B44"/>
    <mergeCell ref="C1:J2"/>
    <mergeCell ref="A1:B2"/>
    <mergeCell ref="A40:B40"/>
    <mergeCell ref="A41:B41"/>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D4"/>
  <sheetViews>
    <sheetView workbookViewId="0" topLeftCell="A1">
      <selection activeCell="D15" sqref="D15"/>
    </sheetView>
  </sheetViews>
  <sheetFormatPr defaultColWidth="9.140625" defaultRowHeight="12.75"/>
  <cols>
    <col min="1" max="1" width="24.7109375" style="0" customWidth="1"/>
    <col min="4" max="4" width="9.7109375" style="0" customWidth="1"/>
  </cols>
  <sheetData>
    <row r="1" spans="1:4" ht="67.5" customHeight="1">
      <c r="A1" s="254" t="s">
        <v>96</v>
      </c>
      <c r="B1" s="251" t="s">
        <v>102</v>
      </c>
      <c r="C1" s="252"/>
      <c r="D1" s="253"/>
    </row>
    <row r="2" spans="1:4" s="22" customFormat="1" ht="48.75" customHeight="1">
      <c r="A2" s="255"/>
      <c r="B2" s="125" t="s">
        <v>101</v>
      </c>
      <c r="C2" s="125" t="s">
        <v>100</v>
      </c>
      <c r="D2" s="43" t="s">
        <v>99</v>
      </c>
    </row>
    <row r="3" spans="1:4" s="21" customFormat="1" ht="39.75" customHeight="1">
      <c r="A3" s="161" t="s">
        <v>97</v>
      </c>
      <c r="B3" s="162">
        <v>7.5</v>
      </c>
      <c r="C3" s="162">
        <v>35</v>
      </c>
      <c r="D3" s="163">
        <f>2*DEGREES(ATAN((B3/2)/C3))</f>
        <v>12.231007132570813</v>
      </c>
    </row>
    <row r="4" spans="1:4" ht="38.25" customHeight="1">
      <c r="A4" s="161" t="s">
        <v>98</v>
      </c>
      <c r="B4" s="162">
        <v>11.5</v>
      </c>
      <c r="C4" s="162">
        <v>35</v>
      </c>
      <c r="D4" s="163">
        <f>2*DEGREES(ATAN((B4/2)/C4))</f>
        <v>18.659079285396192</v>
      </c>
    </row>
  </sheetData>
  <mergeCells count="2">
    <mergeCell ref="B1:D1"/>
    <mergeCell ref="A1:A2"/>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BG38"/>
  <sheetViews>
    <sheetView workbookViewId="0" topLeftCell="A1">
      <pane ySplit="2985" topLeftCell="BM16" activePane="bottomLeft" state="split"/>
      <selection pane="topLeft" activeCell="D1" sqref="D1:F1"/>
      <selection pane="bottomLeft" activeCell="F17" sqref="F17"/>
    </sheetView>
  </sheetViews>
  <sheetFormatPr defaultColWidth="9.140625" defaultRowHeight="12.75"/>
  <cols>
    <col min="1" max="1" width="14.28125" style="2" bestFit="1" customWidth="1"/>
    <col min="2" max="2" width="9.421875" style="2" bestFit="1" customWidth="1"/>
    <col min="3" max="4" width="13.7109375" style="136" bestFit="1" customWidth="1"/>
    <col min="5" max="5" width="15.421875" style="117" bestFit="1" customWidth="1"/>
    <col min="6" max="6" width="16.57421875" style="117" customWidth="1"/>
    <col min="7" max="7" width="14.7109375" style="136" bestFit="1" customWidth="1"/>
    <col min="8" max="9" width="14.8515625" style="136" bestFit="1" customWidth="1"/>
    <col min="10" max="10" width="15.00390625" style="136" bestFit="1" customWidth="1"/>
    <col min="11" max="11" width="16.8515625" style="8" bestFit="1" customWidth="1"/>
    <col min="12" max="13" width="17.00390625" style="8" bestFit="1" customWidth="1"/>
    <col min="14" max="14" width="17.28125" style="8" bestFit="1" customWidth="1"/>
    <col min="15" max="22" width="16.00390625" style="136" bestFit="1" customWidth="1"/>
    <col min="23" max="26" width="17.8515625" style="8" bestFit="1" customWidth="1"/>
    <col min="27" max="30" width="18.421875" style="8" bestFit="1" customWidth="1"/>
    <col min="31" max="31" width="11.140625" style="2" bestFit="1" customWidth="1"/>
    <col min="32" max="32" width="11.28125" style="2" bestFit="1" customWidth="1"/>
    <col min="33" max="35" width="11.57421875" style="2" bestFit="1" customWidth="1"/>
    <col min="36" max="36" width="11.28125" style="2" bestFit="1" customWidth="1"/>
    <col min="37" max="44" width="16.57421875" style="2" bestFit="1" customWidth="1"/>
    <col min="45" max="45" width="15.28125" style="2" bestFit="1" customWidth="1"/>
    <col min="46" max="47" width="15.421875" style="2" bestFit="1" customWidth="1"/>
    <col min="48" max="48" width="19.8515625" style="2" bestFit="1" customWidth="1"/>
    <col min="49" max="50" width="20.00390625" style="2" bestFit="1" customWidth="1"/>
    <col min="51" max="51" width="19.8515625" style="2" bestFit="1" customWidth="1"/>
    <col min="52" max="53" width="20.00390625" style="2" bestFit="1" customWidth="1"/>
    <col min="54" max="54" width="12.00390625" style="2" bestFit="1" customWidth="1"/>
    <col min="55" max="55" width="12.140625" style="2" bestFit="1" customWidth="1"/>
    <col min="56" max="58" width="12.421875" style="2" bestFit="1" customWidth="1"/>
    <col min="59" max="59" width="12.140625" style="2" bestFit="1" customWidth="1"/>
  </cols>
  <sheetData>
    <row r="1" spans="1:59" ht="116.25" customHeight="1">
      <c r="A1" s="213" t="s">
        <v>105</v>
      </c>
      <c r="B1" s="262"/>
      <c r="C1" s="263"/>
      <c r="D1" s="264" t="s">
        <v>337</v>
      </c>
      <c r="E1" s="265"/>
      <c r="F1" s="266"/>
      <c r="G1" s="152" t="s">
        <v>315</v>
      </c>
      <c r="H1" s="256" t="s">
        <v>316</v>
      </c>
      <c r="I1" s="257"/>
      <c r="J1" s="257"/>
      <c r="K1" s="257"/>
      <c r="L1" s="257"/>
      <c r="M1" s="258"/>
      <c r="N1" s="259" t="s">
        <v>317</v>
      </c>
      <c r="O1" s="260"/>
      <c r="P1" s="260"/>
      <c r="Q1" s="26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row>
    <row r="2" spans="1:59" s="21" customFormat="1" ht="20.25" customHeight="1">
      <c r="A2" s="151" t="s">
        <v>119</v>
      </c>
      <c r="B2" s="151" t="s">
        <v>120</v>
      </c>
      <c r="C2" s="148" t="s">
        <v>138</v>
      </c>
      <c r="D2" s="148" t="s">
        <v>139</v>
      </c>
      <c r="E2" s="149" t="s">
        <v>140</v>
      </c>
      <c r="F2" s="149" t="s">
        <v>141</v>
      </c>
      <c r="G2" s="148" t="s">
        <v>142</v>
      </c>
      <c r="H2" s="148" t="s">
        <v>143</v>
      </c>
      <c r="I2" s="148" t="s">
        <v>144</v>
      </c>
      <c r="J2" s="148" t="s">
        <v>145</v>
      </c>
      <c r="K2" s="150" t="s">
        <v>146</v>
      </c>
      <c r="L2" s="150" t="s">
        <v>147</v>
      </c>
      <c r="M2" s="150" t="s">
        <v>148</v>
      </c>
      <c r="N2" s="150" t="s">
        <v>149</v>
      </c>
      <c r="O2" s="148" t="s">
        <v>150</v>
      </c>
      <c r="P2" s="148" t="s">
        <v>151</v>
      </c>
      <c r="Q2" s="148" t="s">
        <v>152</v>
      </c>
      <c r="R2" s="141" t="s">
        <v>153</v>
      </c>
      <c r="S2" s="141" t="s">
        <v>154</v>
      </c>
      <c r="T2" s="141" t="s">
        <v>155</v>
      </c>
      <c r="U2" s="141" t="s">
        <v>156</v>
      </c>
      <c r="V2" s="141" t="s">
        <v>157</v>
      </c>
      <c r="W2" s="142" t="s">
        <v>158</v>
      </c>
      <c r="X2" s="142" t="s">
        <v>159</v>
      </c>
      <c r="Y2" s="142" t="s">
        <v>160</v>
      </c>
      <c r="Z2" s="142" t="s">
        <v>161</v>
      </c>
      <c r="AA2" s="142" t="s">
        <v>162</v>
      </c>
      <c r="AB2" s="142" t="s">
        <v>163</v>
      </c>
      <c r="AC2" s="142" t="s">
        <v>164</v>
      </c>
      <c r="AD2" s="142" t="s">
        <v>165</v>
      </c>
      <c r="AE2" s="140" t="s">
        <v>166</v>
      </c>
      <c r="AF2" s="140" t="s">
        <v>167</v>
      </c>
      <c r="AG2" s="140" t="s">
        <v>168</v>
      </c>
      <c r="AH2" s="140" t="s">
        <v>169</v>
      </c>
      <c r="AI2" s="140" t="s">
        <v>170</v>
      </c>
      <c r="AJ2" s="140" t="s">
        <v>171</v>
      </c>
      <c r="AK2" s="140" t="s">
        <v>172</v>
      </c>
      <c r="AL2" s="140" t="s">
        <v>173</v>
      </c>
      <c r="AM2" s="140" t="s">
        <v>174</v>
      </c>
      <c r="AN2" s="140" t="s">
        <v>175</v>
      </c>
      <c r="AO2" s="140" t="s">
        <v>176</v>
      </c>
      <c r="AP2" s="140" t="s">
        <v>177</v>
      </c>
      <c r="AQ2" s="140" t="s">
        <v>178</v>
      </c>
      <c r="AR2" s="140" t="s">
        <v>179</v>
      </c>
      <c r="AS2" s="140" t="s">
        <v>180</v>
      </c>
      <c r="AT2" s="140" t="s">
        <v>181</v>
      </c>
      <c r="AU2" s="140" t="s">
        <v>182</v>
      </c>
      <c r="AV2" s="140" t="s">
        <v>183</v>
      </c>
      <c r="AW2" s="140" t="s">
        <v>184</v>
      </c>
      <c r="AX2" s="140" t="s">
        <v>185</v>
      </c>
      <c r="AY2" s="140" t="s">
        <v>186</v>
      </c>
      <c r="AZ2" s="140" t="s">
        <v>187</v>
      </c>
      <c r="BA2" s="140" t="s">
        <v>188</v>
      </c>
      <c r="BB2" s="140" t="s">
        <v>189</v>
      </c>
      <c r="BC2" s="140" t="s">
        <v>190</v>
      </c>
      <c r="BD2" s="140" t="s">
        <v>191</v>
      </c>
      <c r="BE2" s="140" t="s">
        <v>192</v>
      </c>
      <c r="BF2" s="140" t="s">
        <v>193</v>
      </c>
      <c r="BG2" s="140" t="s">
        <v>194</v>
      </c>
    </row>
    <row r="3" spans="1:59" ht="12.75">
      <c r="A3" s="131">
        <v>121</v>
      </c>
      <c r="B3" s="131">
        <v>1</v>
      </c>
      <c r="C3" s="138">
        <v>0.875</v>
      </c>
      <c r="D3" s="138">
        <v>0.9583333333333334</v>
      </c>
      <c r="E3" s="117">
        <v>0.6420858898046398</v>
      </c>
      <c r="F3" s="117">
        <v>0.579040907224959</v>
      </c>
      <c r="G3" s="138">
        <v>0.9</v>
      </c>
      <c r="H3" s="138">
        <v>0.8666666666666667</v>
      </c>
      <c r="I3" s="138">
        <v>0.9666666666666667</v>
      </c>
      <c r="J3" s="138">
        <v>0.9333333333333333</v>
      </c>
      <c r="K3" s="139">
        <v>0.504771978021978</v>
      </c>
      <c r="L3" s="139">
        <v>0.6336458333333332</v>
      </c>
      <c r="M3" s="139">
        <v>0.6639488095238095</v>
      </c>
      <c r="N3" s="139">
        <v>0.6398869731800767</v>
      </c>
      <c r="O3" s="138">
        <v>1</v>
      </c>
      <c r="P3" s="138">
        <v>1</v>
      </c>
      <c r="Q3" s="138">
        <v>1</v>
      </c>
      <c r="R3" s="138">
        <v>1</v>
      </c>
      <c r="S3" s="138">
        <v>1</v>
      </c>
      <c r="T3" s="138">
        <v>1</v>
      </c>
      <c r="U3" s="138">
        <v>1</v>
      </c>
      <c r="V3" s="138">
        <v>1</v>
      </c>
      <c r="W3" s="139">
        <v>0.43761538461538463</v>
      </c>
      <c r="X3" s="139">
        <v>0.6882222222222222</v>
      </c>
      <c r="Y3" s="139">
        <v>0.7629642857142857</v>
      </c>
      <c r="Z3" s="139">
        <v>0.6795416666666666</v>
      </c>
      <c r="AA3" s="139">
        <v>0.5649333333333333</v>
      </c>
      <c r="AB3" s="139">
        <v>0.58775</v>
      </c>
      <c r="AC3" s="139">
        <v>0.5719285714285715</v>
      </c>
      <c r="AD3" s="139">
        <v>0.591551724137931</v>
      </c>
      <c r="AE3" s="131">
        <v>1</v>
      </c>
      <c r="AF3" s="131">
        <v>0</v>
      </c>
      <c r="AG3" s="131">
        <v>1</v>
      </c>
      <c r="AH3" s="131">
        <v>1</v>
      </c>
      <c r="AI3" s="131">
        <v>0</v>
      </c>
      <c r="AJ3" s="131">
        <v>1</v>
      </c>
      <c r="AK3" s="131">
        <v>1</v>
      </c>
      <c r="AL3" s="131">
        <v>-1</v>
      </c>
      <c r="AM3" s="131">
        <v>0</v>
      </c>
      <c r="AN3" s="131">
        <v>1</v>
      </c>
      <c r="AO3" s="131">
        <v>1</v>
      </c>
      <c r="AP3" s="131">
        <v>0</v>
      </c>
      <c r="AQ3" s="131">
        <v>1</v>
      </c>
      <c r="AR3" s="131">
        <v>-1</v>
      </c>
      <c r="AS3" s="131">
        <v>2</v>
      </c>
      <c r="AT3" s="131">
        <v>1</v>
      </c>
      <c r="AU3" s="131">
        <v>1</v>
      </c>
      <c r="AV3" s="131">
        <v>1</v>
      </c>
      <c r="AW3" s="131">
        <v>0</v>
      </c>
      <c r="AX3" s="131">
        <v>1</v>
      </c>
      <c r="AY3" s="131">
        <v>1</v>
      </c>
      <c r="AZ3" s="131">
        <v>1</v>
      </c>
      <c r="BA3" s="131">
        <v>0</v>
      </c>
      <c r="BB3" s="131">
        <v>0</v>
      </c>
      <c r="BC3" s="131">
        <v>1</v>
      </c>
      <c r="BD3" s="131">
        <v>2</v>
      </c>
      <c r="BE3" s="131">
        <v>0</v>
      </c>
      <c r="BF3" s="131">
        <v>2</v>
      </c>
      <c r="BG3" s="131">
        <v>1</v>
      </c>
    </row>
    <row r="4" spans="1:59" ht="12.75">
      <c r="A4" s="131">
        <v>121</v>
      </c>
      <c r="B4" s="131">
        <v>2</v>
      </c>
      <c r="C4" s="138">
        <v>0.9666666666666667</v>
      </c>
      <c r="D4" s="138">
        <v>0.9916666666666667</v>
      </c>
      <c r="E4" s="117">
        <v>0.5134028119868637</v>
      </c>
      <c r="F4" s="117">
        <v>0.5537313218390805</v>
      </c>
      <c r="G4" s="138">
        <v>0.9833333333333333</v>
      </c>
      <c r="H4" s="138">
        <v>0.9833333333333333</v>
      </c>
      <c r="I4" s="138">
        <v>0.9666666666666667</v>
      </c>
      <c r="J4" s="138">
        <v>0.9833333333333333</v>
      </c>
      <c r="K4" s="139">
        <v>0.479235632183908</v>
      </c>
      <c r="L4" s="139">
        <v>0.5668902298850574</v>
      </c>
      <c r="M4" s="139">
        <v>0.555929761904762</v>
      </c>
      <c r="N4" s="139">
        <v>0.5322126436781609</v>
      </c>
      <c r="O4" s="138">
        <v>1</v>
      </c>
      <c r="P4" s="138">
        <v>1</v>
      </c>
      <c r="Q4" s="138">
        <v>1</v>
      </c>
      <c r="R4" s="138">
        <v>1</v>
      </c>
      <c r="S4" s="138">
        <v>1</v>
      </c>
      <c r="T4" s="138">
        <v>1</v>
      </c>
      <c r="U4" s="138">
        <v>1</v>
      </c>
      <c r="V4" s="138">
        <v>1</v>
      </c>
      <c r="W4" s="139">
        <v>0.39913793103448275</v>
      </c>
      <c r="X4" s="139">
        <v>0.5783928571428572</v>
      </c>
      <c r="Y4" s="139">
        <v>0.5166666666666666</v>
      </c>
      <c r="Z4" s="139">
        <v>0.5594137931034483</v>
      </c>
      <c r="AA4" s="139">
        <v>0.5334666666666666</v>
      </c>
      <c r="AB4" s="139">
        <v>0.5593333333333333</v>
      </c>
      <c r="AC4" s="139">
        <v>0.5743666666666667</v>
      </c>
      <c r="AD4" s="139">
        <v>0.5477586206896551</v>
      </c>
      <c r="AE4" s="131">
        <v>1</v>
      </c>
      <c r="AF4" s="131">
        <v>0</v>
      </c>
      <c r="AG4" s="131">
        <v>1</v>
      </c>
      <c r="AH4" s="131">
        <v>1</v>
      </c>
      <c r="AI4" s="131">
        <v>0</v>
      </c>
      <c r="AJ4" s="131">
        <v>1</v>
      </c>
      <c r="AK4" s="131">
        <v>0</v>
      </c>
      <c r="AL4" s="131">
        <v>1</v>
      </c>
      <c r="AM4" s="131">
        <v>-1</v>
      </c>
      <c r="AN4" s="131">
        <v>1</v>
      </c>
      <c r="AO4" s="131">
        <v>0</v>
      </c>
      <c r="AP4" s="131">
        <v>1</v>
      </c>
      <c r="AQ4" s="131">
        <v>1</v>
      </c>
      <c r="AR4" s="131">
        <v>-1</v>
      </c>
      <c r="AS4" s="131">
        <v>1</v>
      </c>
      <c r="AT4" s="131">
        <v>2</v>
      </c>
      <c r="AU4" s="131">
        <v>1</v>
      </c>
      <c r="AV4" s="131">
        <v>1</v>
      </c>
      <c r="AW4" s="131">
        <v>1</v>
      </c>
      <c r="AX4" s="131">
        <v>0</v>
      </c>
      <c r="AY4" s="131">
        <v>0</v>
      </c>
      <c r="AZ4" s="131">
        <v>1</v>
      </c>
      <c r="BA4" s="131">
        <v>1</v>
      </c>
      <c r="BB4" s="131">
        <v>0</v>
      </c>
      <c r="BC4" s="131">
        <v>2</v>
      </c>
      <c r="BD4" s="131">
        <v>1</v>
      </c>
      <c r="BE4" s="131">
        <v>2</v>
      </c>
      <c r="BF4" s="131">
        <v>0</v>
      </c>
      <c r="BG4" s="131">
        <v>1</v>
      </c>
    </row>
    <row r="5" spans="1:59" ht="12.75">
      <c r="A5" s="131">
        <v>121</v>
      </c>
      <c r="B5" s="131">
        <v>3</v>
      </c>
      <c r="C5" s="138">
        <v>0.9</v>
      </c>
      <c r="D5" s="138">
        <v>0.9916666666666667</v>
      </c>
      <c r="E5" s="117">
        <v>0.45776328249336873</v>
      </c>
      <c r="F5" s="117">
        <v>0.500358908045977</v>
      </c>
      <c r="G5" s="138">
        <v>0.9666666666666667</v>
      </c>
      <c r="H5" s="138">
        <v>0.9833333333333333</v>
      </c>
      <c r="I5" s="138">
        <v>0.9166666666666666</v>
      </c>
      <c r="J5" s="138">
        <v>0.9166666666666666</v>
      </c>
      <c r="K5" s="139">
        <v>0.48814166666666664</v>
      </c>
      <c r="L5" s="139">
        <v>0.4888597701149425</v>
      </c>
      <c r="M5" s="139">
        <v>0.5335729442970822</v>
      </c>
      <c r="N5" s="139">
        <v>0.40567</v>
      </c>
      <c r="O5" s="138">
        <v>1</v>
      </c>
      <c r="P5" s="138">
        <v>1</v>
      </c>
      <c r="Q5" s="138">
        <v>1</v>
      </c>
      <c r="R5" s="138">
        <v>1</v>
      </c>
      <c r="S5" s="138">
        <v>1</v>
      </c>
      <c r="T5" s="138">
        <v>1</v>
      </c>
      <c r="U5" s="138">
        <v>1</v>
      </c>
      <c r="V5" s="138">
        <v>1</v>
      </c>
      <c r="W5" s="139">
        <v>0.32164</v>
      </c>
      <c r="X5" s="139">
        <v>0.45058620689655177</v>
      </c>
      <c r="Y5" s="139">
        <v>0.5520769230769231</v>
      </c>
      <c r="Z5" s="139">
        <v>0.50675</v>
      </c>
      <c r="AA5" s="139">
        <v>0.46953333333333336</v>
      </c>
      <c r="AB5" s="139">
        <v>0.5271333333333333</v>
      </c>
      <c r="AC5" s="139">
        <v>0.5150689655172414</v>
      </c>
      <c r="AD5" s="139">
        <v>0.48969999999999997</v>
      </c>
      <c r="AE5" s="131">
        <v>1</v>
      </c>
      <c r="AF5" s="131">
        <v>0</v>
      </c>
      <c r="AG5" s="131">
        <v>1</v>
      </c>
      <c r="AH5" s="131">
        <v>1</v>
      </c>
      <c r="AI5" s="131">
        <v>1</v>
      </c>
      <c r="AJ5" s="131">
        <v>1</v>
      </c>
      <c r="AK5" s="131">
        <v>-1</v>
      </c>
      <c r="AL5" s="131">
        <v>1</v>
      </c>
      <c r="AM5" s="131">
        <v>1</v>
      </c>
      <c r="AN5" s="131">
        <v>1</v>
      </c>
      <c r="AO5" s="131">
        <v>1</v>
      </c>
      <c r="AP5" s="131">
        <v>1</v>
      </c>
      <c r="AQ5" s="131">
        <v>0</v>
      </c>
      <c r="AR5" s="131">
        <v>-1</v>
      </c>
      <c r="AS5" s="131">
        <v>2</v>
      </c>
      <c r="AT5" s="131">
        <v>2</v>
      </c>
      <c r="AU5" s="131">
        <v>1</v>
      </c>
      <c r="AV5" s="131">
        <v>1</v>
      </c>
      <c r="AW5" s="131">
        <v>1</v>
      </c>
      <c r="AX5" s="131">
        <v>0</v>
      </c>
      <c r="AY5" s="131">
        <v>1</v>
      </c>
      <c r="AZ5" s="131">
        <v>1</v>
      </c>
      <c r="BA5" s="131">
        <v>1</v>
      </c>
      <c r="BB5" s="131">
        <v>1</v>
      </c>
      <c r="BC5" s="131">
        <v>2</v>
      </c>
      <c r="BD5" s="131">
        <v>0</v>
      </c>
      <c r="BE5" s="131">
        <v>1</v>
      </c>
      <c r="BF5" s="131">
        <v>0</v>
      </c>
      <c r="BG5" s="131">
        <v>2</v>
      </c>
    </row>
    <row r="6" spans="1:59" ht="12.75">
      <c r="A6" s="131">
        <v>121</v>
      </c>
      <c r="B6" s="131">
        <v>6</v>
      </c>
      <c r="C6" s="138">
        <v>0.9833333333333333</v>
      </c>
      <c r="D6" s="138">
        <v>1</v>
      </c>
      <c r="E6" s="117">
        <v>0.616067816091954</v>
      </c>
      <c r="F6" s="117">
        <v>0.47986666666666666</v>
      </c>
      <c r="G6" s="138">
        <v>1</v>
      </c>
      <c r="H6" s="138">
        <v>0.9833333333333333</v>
      </c>
      <c r="I6" s="138">
        <v>1</v>
      </c>
      <c r="J6" s="138">
        <v>0.9833333333333333</v>
      </c>
      <c r="K6" s="139">
        <v>0.5558</v>
      </c>
      <c r="L6" s="139">
        <v>0.5678172413793104</v>
      </c>
      <c r="M6" s="139">
        <v>0.50545</v>
      </c>
      <c r="N6" s="139">
        <v>0.5628017241379311</v>
      </c>
      <c r="O6" s="138">
        <v>1</v>
      </c>
      <c r="P6" s="138">
        <v>1</v>
      </c>
      <c r="Q6" s="138">
        <v>1</v>
      </c>
      <c r="R6" s="138">
        <v>1</v>
      </c>
      <c r="S6" s="138">
        <v>1</v>
      </c>
      <c r="T6" s="138">
        <v>1</v>
      </c>
      <c r="U6" s="138">
        <v>1</v>
      </c>
      <c r="V6" s="138">
        <v>1</v>
      </c>
      <c r="W6" s="139">
        <v>0.5002666666666666</v>
      </c>
      <c r="X6" s="139">
        <v>0.6411034482758621</v>
      </c>
      <c r="Y6" s="139">
        <v>0.6558666666666667</v>
      </c>
      <c r="Z6" s="139">
        <v>0.6670344827586207</v>
      </c>
      <c r="AA6" s="139">
        <v>0.4557333333333333</v>
      </c>
      <c r="AB6" s="139">
        <v>0.5106333333333333</v>
      </c>
      <c r="AC6" s="139">
        <v>0.4845</v>
      </c>
      <c r="AD6" s="139">
        <v>0.4686</v>
      </c>
      <c r="AE6" s="131">
        <v>1</v>
      </c>
      <c r="AF6" s="131">
        <v>0</v>
      </c>
      <c r="AG6" s="131">
        <v>1</v>
      </c>
      <c r="AH6" s="131">
        <v>1</v>
      </c>
      <c r="AI6" s="131">
        <v>1</v>
      </c>
      <c r="AJ6" s="131">
        <v>1</v>
      </c>
      <c r="AK6" s="131">
        <v>1</v>
      </c>
      <c r="AL6" s="131">
        <v>-1</v>
      </c>
      <c r="AM6" s="131">
        <v>1</v>
      </c>
      <c r="AN6" s="131">
        <v>1</v>
      </c>
      <c r="AO6" s="131">
        <v>0</v>
      </c>
      <c r="AP6" s="131">
        <v>1</v>
      </c>
      <c r="AQ6" s="131">
        <v>-1</v>
      </c>
      <c r="AR6" s="131">
        <v>1</v>
      </c>
      <c r="AS6" s="131">
        <v>1</v>
      </c>
      <c r="AT6" s="131">
        <v>2</v>
      </c>
      <c r="AU6" s="131">
        <v>2</v>
      </c>
      <c r="AV6" s="131">
        <v>0</v>
      </c>
      <c r="AW6" s="131">
        <v>1</v>
      </c>
      <c r="AX6" s="131">
        <v>1</v>
      </c>
      <c r="AY6" s="131">
        <v>1</v>
      </c>
      <c r="AZ6" s="131">
        <v>1</v>
      </c>
      <c r="BA6" s="131">
        <v>1</v>
      </c>
      <c r="BB6" s="131">
        <v>2</v>
      </c>
      <c r="BC6" s="131">
        <v>0</v>
      </c>
      <c r="BD6" s="131">
        <v>1</v>
      </c>
      <c r="BE6" s="131">
        <v>2</v>
      </c>
      <c r="BF6" s="131">
        <v>1</v>
      </c>
      <c r="BG6" s="131">
        <v>0</v>
      </c>
    </row>
    <row r="7" spans="1:59" ht="12.75">
      <c r="A7" s="131">
        <v>121</v>
      </c>
      <c r="B7" s="131">
        <v>7</v>
      </c>
      <c r="C7" s="138">
        <v>0.9833333333333333</v>
      </c>
      <c r="D7" s="138">
        <v>1</v>
      </c>
      <c r="E7" s="117">
        <v>0.33647298850574714</v>
      </c>
      <c r="F7" s="117">
        <v>0.5382416666666667</v>
      </c>
      <c r="G7" s="138">
        <v>0.9833333333333333</v>
      </c>
      <c r="H7" s="138">
        <v>0.9833333333333333</v>
      </c>
      <c r="I7" s="138">
        <v>1</v>
      </c>
      <c r="J7" s="138">
        <v>1</v>
      </c>
      <c r="K7" s="139">
        <v>0.39431321839080463</v>
      </c>
      <c r="L7" s="139">
        <v>0.4435827586206897</v>
      </c>
      <c r="M7" s="139">
        <v>0.47370000000000007</v>
      </c>
      <c r="N7" s="139">
        <v>0.43783333333333335</v>
      </c>
      <c r="O7" s="138">
        <v>1</v>
      </c>
      <c r="P7" s="138">
        <v>1</v>
      </c>
      <c r="Q7" s="138">
        <v>1</v>
      </c>
      <c r="R7" s="138">
        <v>1</v>
      </c>
      <c r="S7" s="138">
        <v>1</v>
      </c>
      <c r="T7" s="138">
        <v>1</v>
      </c>
      <c r="U7" s="138">
        <v>1</v>
      </c>
      <c r="V7" s="138">
        <v>1</v>
      </c>
      <c r="W7" s="139">
        <v>0.20279310344827586</v>
      </c>
      <c r="X7" s="139">
        <v>0.3551</v>
      </c>
      <c r="Y7" s="139">
        <v>0.41903333333333337</v>
      </c>
      <c r="Z7" s="139">
        <v>0.3689655172413793</v>
      </c>
      <c r="AA7" s="139">
        <v>0.5182</v>
      </c>
      <c r="AB7" s="139">
        <v>0.5858333333333333</v>
      </c>
      <c r="AC7" s="139">
        <v>0.5205666666666667</v>
      </c>
      <c r="AD7" s="139">
        <v>0.5283666666666667</v>
      </c>
      <c r="AE7" s="131">
        <v>0</v>
      </c>
      <c r="AF7" s="131">
        <v>0</v>
      </c>
      <c r="AG7" s="131">
        <v>0</v>
      </c>
      <c r="AH7" s="131">
        <v>0</v>
      </c>
      <c r="AI7" s="131">
        <v>0</v>
      </c>
      <c r="AJ7" s="131">
        <v>1</v>
      </c>
      <c r="AK7" s="131">
        <v>0</v>
      </c>
      <c r="AL7" s="131">
        <v>-1</v>
      </c>
      <c r="AM7" s="131">
        <v>1</v>
      </c>
      <c r="AN7" s="131">
        <v>0</v>
      </c>
      <c r="AO7" s="131">
        <v>0</v>
      </c>
      <c r="AP7" s="131">
        <v>0</v>
      </c>
      <c r="AQ7" s="131">
        <v>-1</v>
      </c>
      <c r="AR7" s="131">
        <v>0</v>
      </c>
      <c r="AS7" s="131">
        <v>0</v>
      </c>
      <c r="AT7" s="131">
        <v>0</v>
      </c>
      <c r="AU7" s="131">
        <v>1</v>
      </c>
      <c r="AV7" s="131">
        <v>0</v>
      </c>
      <c r="AW7" s="131">
        <v>0</v>
      </c>
      <c r="AX7" s="131">
        <v>0</v>
      </c>
      <c r="AY7" s="131">
        <v>0</v>
      </c>
      <c r="AZ7" s="131">
        <v>0</v>
      </c>
      <c r="BA7" s="131">
        <v>1</v>
      </c>
      <c r="BB7" s="131">
        <v>1</v>
      </c>
      <c r="BC7" s="131">
        <v>0</v>
      </c>
      <c r="BD7" s="131">
        <v>2</v>
      </c>
      <c r="BE7" s="131">
        <v>0</v>
      </c>
      <c r="BF7" s="131">
        <v>1</v>
      </c>
      <c r="BG7" s="131">
        <v>2</v>
      </c>
    </row>
    <row r="8" spans="1:59" ht="12.75">
      <c r="A8" s="131">
        <v>121</v>
      </c>
      <c r="B8" s="131">
        <v>8</v>
      </c>
      <c r="C8" s="138">
        <v>0.95</v>
      </c>
      <c r="D8" s="138">
        <v>0.975</v>
      </c>
      <c r="E8" s="117">
        <v>0.3336644688644689</v>
      </c>
      <c r="F8" s="117">
        <v>0.48316408045977016</v>
      </c>
      <c r="G8" s="138">
        <v>1</v>
      </c>
      <c r="H8" s="138">
        <v>0.9833333333333333</v>
      </c>
      <c r="I8" s="138">
        <v>0.95</v>
      </c>
      <c r="J8" s="138">
        <v>0.9166666666666666</v>
      </c>
      <c r="K8" s="139">
        <v>0.39929999999999993</v>
      </c>
      <c r="L8" s="139">
        <v>0.3547718390804598</v>
      </c>
      <c r="M8" s="139">
        <v>0.4733916256157636</v>
      </c>
      <c r="N8" s="139">
        <v>0.40619363395225466</v>
      </c>
      <c r="O8" s="138">
        <v>1</v>
      </c>
      <c r="P8" s="138">
        <v>1</v>
      </c>
      <c r="Q8" s="138">
        <v>1</v>
      </c>
      <c r="R8" s="138">
        <v>1</v>
      </c>
      <c r="S8" s="138">
        <v>1</v>
      </c>
      <c r="T8" s="138">
        <v>1</v>
      </c>
      <c r="U8" s="138">
        <v>1</v>
      </c>
      <c r="V8" s="138">
        <v>1</v>
      </c>
      <c r="W8" s="139">
        <v>0.20723333333333332</v>
      </c>
      <c r="X8" s="139">
        <v>0.3660769230769231</v>
      </c>
      <c r="Y8" s="139">
        <v>0.32563333333333333</v>
      </c>
      <c r="Z8" s="139">
        <v>0.4357142857142857</v>
      </c>
      <c r="AA8" s="139">
        <v>0.44631034482758625</v>
      </c>
      <c r="AB8" s="139">
        <v>0.5023103448275862</v>
      </c>
      <c r="AC8" s="139">
        <v>0.5110689655172413</v>
      </c>
      <c r="AD8" s="139">
        <v>0.47296666666666665</v>
      </c>
      <c r="AE8" s="131">
        <v>1</v>
      </c>
      <c r="AF8" s="131">
        <v>0</v>
      </c>
      <c r="AG8" s="131">
        <v>0</v>
      </c>
      <c r="AH8" s="131">
        <v>1</v>
      </c>
      <c r="AI8" s="131">
        <v>0</v>
      </c>
      <c r="AJ8" s="131">
        <v>1</v>
      </c>
      <c r="AK8" s="131">
        <v>1</v>
      </c>
      <c r="AL8" s="131">
        <v>-1</v>
      </c>
      <c r="AM8" s="131">
        <v>0</v>
      </c>
      <c r="AN8" s="131">
        <v>1</v>
      </c>
      <c r="AO8" s="131">
        <v>-1</v>
      </c>
      <c r="AP8" s="131">
        <v>0</v>
      </c>
      <c r="AQ8" s="131">
        <v>0</v>
      </c>
      <c r="AR8" s="131">
        <v>1</v>
      </c>
      <c r="AS8" s="131">
        <v>1</v>
      </c>
      <c r="AT8" s="131">
        <v>1</v>
      </c>
      <c r="AU8" s="131">
        <v>1</v>
      </c>
      <c r="AV8" s="131">
        <v>1</v>
      </c>
      <c r="AW8" s="131">
        <v>0</v>
      </c>
      <c r="AX8" s="131">
        <v>0</v>
      </c>
      <c r="AY8" s="131">
        <v>0</v>
      </c>
      <c r="AZ8" s="131">
        <v>1</v>
      </c>
      <c r="BA8" s="131">
        <v>1</v>
      </c>
      <c r="BB8" s="131">
        <v>0</v>
      </c>
      <c r="BC8" s="131">
        <v>1</v>
      </c>
      <c r="BD8" s="131">
        <v>2</v>
      </c>
      <c r="BE8" s="131">
        <v>1</v>
      </c>
      <c r="BF8" s="131">
        <v>0</v>
      </c>
      <c r="BG8" s="131">
        <v>2</v>
      </c>
    </row>
    <row r="9" spans="1:59" ht="12.75">
      <c r="A9" s="131">
        <v>121</v>
      </c>
      <c r="B9" s="131">
        <v>9</v>
      </c>
      <c r="C9" s="138">
        <v>0.95</v>
      </c>
      <c r="D9" s="138">
        <v>0.9916666666666667</v>
      </c>
      <c r="E9" s="117">
        <v>0.23447259852216748</v>
      </c>
      <c r="F9" s="117">
        <v>0.4417603448275862</v>
      </c>
      <c r="G9" s="138">
        <v>0.9666666666666667</v>
      </c>
      <c r="H9" s="138">
        <v>0.9666666666666667</v>
      </c>
      <c r="I9" s="138">
        <v>0.9666666666666667</v>
      </c>
      <c r="J9" s="138">
        <v>0.9833333333333333</v>
      </c>
      <c r="K9" s="139">
        <v>0.3527297619047619</v>
      </c>
      <c r="L9" s="139">
        <v>0.29129310344827586</v>
      </c>
      <c r="M9" s="139">
        <v>0.34964761904761904</v>
      </c>
      <c r="N9" s="139">
        <v>0.3587954022988506</v>
      </c>
      <c r="O9" s="138">
        <v>1</v>
      </c>
      <c r="P9" s="138">
        <v>1</v>
      </c>
      <c r="Q9" s="138">
        <v>1</v>
      </c>
      <c r="R9" s="138">
        <v>1</v>
      </c>
      <c r="S9" s="138">
        <v>1</v>
      </c>
      <c r="T9" s="138">
        <v>1</v>
      </c>
      <c r="U9" s="138">
        <v>1</v>
      </c>
      <c r="V9" s="138">
        <v>1</v>
      </c>
      <c r="W9" s="139">
        <v>0.12334482758620689</v>
      </c>
      <c r="X9" s="139">
        <v>0.2349285714285714</v>
      </c>
      <c r="Y9" s="139">
        <v>0.28572413793103446</v>
      </c>
      <c r="Z9" s="139">
        <v>0.2938928571428572</v>
      </c>
      <c r="AA9" s="139">
        <v>0.41156666666666664</v>
      </c>
      <c r="AB9" s="139">
        <v>0.46436666666666665</v>
      </c>
      <c r="AC9" s="139">
        <v>0.4318666666666667</v>
      </c>
      <c r="AD9" s="139">
        <v>0.4592413793103448</v>
      </c>
      <c r="AE9" s="131">
        <v>1</v>
      </c>
      <c r="AF9" s="131">
        <v>1</v>
      </c>
      <c r="AG9" s="131">
        <v>1</v>
      </c>
      <c r="AH9" s="131">
        <v>1</v>
      </c>
      <c r="AI9" s="131">
        <v>1</v>
      </c>
      <c r="AJ9" s="131">
        <v>1</v>
      </c>
      <c r="AK9" s="131">
        <v>1</v>
      </c>
      <c r="AL9" s="131">
        <v>1</v>
      </c>
      <c r="AM9" s="131">
        <v>-1</v>
      </c>
      <c r="AN9" s="131">
        <v>1</v>
      </c>
      <c r="AO9" s="131">
        <v>1</v>
      </c>
      <c r="AP9" s="131">
        <v>1</v>
      </c>
      <c r="AQ9" s="131">
        <v>-1</v>
      </c>
      <c r="AR9" s="131">
        <v>1</v>
      </c>
      <c r="AS9" s="131">
        <v>2</v>
      </c>
      <c r="AT9" s="131">
        <v>2</v>
      </c>
      <c r="AU9" s="131">
        <v>2</v>
      </c>
      <c r="AV9" s="131">
        <v>1</v>
      </c>
      <c r="AW9" s="131">
        <v>1</v>
      </c>
      <c r="AX9" s="131">
        <v>1</v>
      </c>
      <c r="AY9" s="131">
        <v>1</v>
      </c>
      <c r="AZ9" s="131">
        <v>1</v>
      </c>
      <c r="BA9" s="131">
        <v>1</v>
      </c>
      <c r="BB9" s="131">
        <v>2</v>
      </c>
      <c r="BC9" s="131">
        <v>1</v>
      </c>
      <c r="BD9" s="131">
        <v>0</v>
      </c>
      <c r="BE9" s="131">
        <v>0</v>
      </c>
      <c r="BF9" s="131">
        <v>1</v>
      </c>
      <c r="BG9" s="131">
        <v>2</v>
      </c>
    </row>
    <row r="10" spans="1:59" ht="12.75">
      <c r="A10" s="131">
        <v>121</v>
      </c>
      <c r="B10" s="131">
        <v>10</v>
      </c>
      <c r="C10" s="138">
        <v>0.9833333333333333</v>
      </c>
      <c r="D10" s="138">
        <v>0.9916666666666667</v>
      </c>
      <c r="E10" s="117">
        <v>0.32082442528735633</v>
      </c>
      <c r="F10" s="117">
        <v>0.5237859195402299</v>
      </c>
      <c r="G10" s="138">
        <v>0.9833333333333333</v>
      </c>
      <c r="H10" s="138">
        <v>0.9833333333333333</v>
      </c>
      <c r="I10" s="138">
        <v>1</v>
      </c>
      <c r="J10" s="138">
        <v>0.9833333333333333</v>
      </c>
      <c r="K10" s="139">
        <v>0.38403620689655166</v>
      </c>
      <c r="L10" s="139">
        <v>0.4525459770114943</v>
      </c>
      <c r="M10" s="139">
        <v>0.4081</v>
      </c>
      <c r="N10" s="139">
        <v>0.4445385057471264</v>
      </c>
      <c r="O10" s="138">
        <v>1</v>
      </c>
      <c r="P10" s="138">
        <v>1</v>
      </c>
      <c r="Q10" s="138">
        <v>1</v>
      </c>
      <c r="R10" s="138">
        <v>1</v>
      </c>
      <c r="S10" s="138">
        <v>1</v>
      </c>
      <c r="T10" s="138">
        <v>1</v>
      </c>
      <c r="U10" s="138">
        <v>1</v>
      </c>
      <c r="V10" s="138">
        <v>1</v>
      </c>
      <c r="W10" s="139">
        <v>0.29460000000000003</v>
      </c>
      <c r="X10" s="139">
        <v>0.31417241379310346</v>
      </c>
      <c r="Y10" s="139">
        <v>0.31675862068965516</v>
      </c>
      <c r="Z10" s="139">
        <v>0.3577666666666667</v>
      </c>
      <c r="AA10" s="139">
        <v>0.45389999999999997</v>
      </c>
      <c r="AB10" s="139">
        <v>0.5883333333333334</v>
      </c>
      <c r="AC10" s="139">
        <v>0.5313103448275862</v>
      </c>
      <c r="AD10" s="139">
        <v>0.5216000000000001</v>
      </c>
      <c r="AE10" s="131">
        <v>1</v>
      </c>
      <c r="AF10" s="131">
        <v>0</v>
      </c>
      <c r="AG10" s="131">
        <v>1</v>
      </c>
      <c r="AH10" s="131">
        <v>1</v>
      </c>
      <c r="AI10" s="131">
        <v>0</v>
      </c>
      <c r="AJ10" s="131">
        <v>1</v>
      </c>
      <c r="AK10" s="131">
        <v>1</v>
      </c>
      <c r="AL10" s="131">
        <v>1</v>
      </c>
      <c r="AM10" s="131">
        <v>0</v>
      </c>
      <c r="AN10" s="131">
        <v>-1</v>
      </c>
      <c r="AO10" s="131">
        <v>1</v>
      </c>
      <c r="AP10" s="131">
        <v>1</v>
      </c>
      <c r="AQ10" s="131">
        <v>-1</v>
      </c>
      <c r="AR10" s="131">
        <v>0</v>
      </c>
      <c r="AS10" s="131">
        <v>2</v>
      </c>
      <c r="AT10" s="131">
        <v>1</v>
      </c>
      <c r="AU10" s="131">
        <v>1</v>
      </c>
      <c r="AV10" s="131">
        <v>1</v>
      </c>
      <c r="AW10" s="131">
        <v>1</v>
      </c>
      <c r="AX10" s="131">
        <v>0</v>
      </c>
      <c r="AY10" s="131">
        <v>1</v>
      </c>
      <c r="AZ10" s="131">
        <v>0</v>
      </c>
      <c r="BA10" s="131">
        <v>1</v>
      </c>
      <c r="BB10" s="131">
        <v>1</v>
      </c>
      <c r="BC10" s="131">
        <v>2</v>
      </c>
      <c r="BD10" s="131">
        <v>0</v>
      </c>
      <c r="BE10" s="131">
        <v>2</v>
      </c>
      <c r="BF10" s="131">
        <v>1</v>
      </c>
      <c r="BG10" s="131">
        <v>0</v>
      </c>
    </row>
    <row r="11" spans="1:59" ht="12.75">
      <c r="A11" s="131">
        <v>121</v>
      </c>
      <c r="B11" s="131">
        <v>12</v>
      </c>
      <c r="C11" s="138">
        <v>0.9833333333333333</v>
      </c>
      <c r="D11" s="138">
        <v>0.9916666666666667</v>
      </c>
      <c r="E11" s="117">
        <v>0.557653448275862</v>
      </c>
      <c r="F11" s="117">
        <v>0.5550617816091954</v>
      </c>
      <c r="G11" s="138">
        <v>1</v>
      </c>
      <c r="H11" s="138">
        <v>0.9833333333333333</v>
      </c>
      <c r="I11" s="138">
        <v>0.9833333333333333</v>
      </c>
      <c r="J11" s="138">
        <v>0.9833333333333333</v>
      </c>
      <c r="K11" s="139">
        <v>0.5545666666666668</v>
      </c>
      <c r="L11" s="139">
        <v>0.570048275862069</v>
      </c>
      <c r="M11" s="139">
        <v>0.5195735632183908</v>
      </c>
      <c r="N11" s="139">
        <v>0.5812419540229885</v>
      </c>
      <c r="O11" s="138">
        <v>1</v>
      </c>
      <c r="P11" s="138">
        <v>1</v>
      </c>
      <c r="Q11" s="138">
        <v>1</v>
      </c>
      <c r="R11" s="138">
        <v>1</v>
      </c>
      <c r="S11" s="138">
        <v>1</v>
      </c>
      <c r="T11" s="138">
        <v>1</v>
      </c>
      <c r="U11" s="138">
        <v>1</v>
      </c>
      <c r="V11" s="138">
        <v>1</v>
      </c>
      <c r="W11" s="139">
        <v>0.48373333333333335</v>
      </c>
      <c r="X11" s="139">
        <v>0.5428965517241379</v>
      </c>
      <c r="Y11" s="139">
        <v>0.5974666666666667</v>
      </c>
      <c r="Z11" s="139">
        <v>0.6065172413793104</v>
      </c>
      <c r="AA11" s="139">
        <v>0.5554137931034483</v>
      </c>
      <c r="AB11" s="139">
        <v>0.5972000000000001</v>
      </c>
      <c r="AC11" s="139">
        <v>0.5116666666666667</v>
      </c>
      <c r="AD11" s="139">
        <v>0.5559666666666667</v>
      </c>
      <c r="AE11" s="131">
        <v>1</v>
      </c>
      <c r="AF11" s="131">
        <v>0</v>
      </c>
      <c r="AG11" s="131">
        <v>1</v>
      </c>
      <c r="AH11" s="131">
        <v>1</v>
      </c>
      <c r="AI11" s="131">
        <v>1</v>
      </c>
      <c r="AJ11" s="131">
        <v>1</v>
      </c>
      <c r="AK11" s="131">
        <v>1</v>
      </c>
      <c r="AL11" s="131">
        <v>1</v>
      </c>
      <c r="AM11" s="131">
        <v>1</v>
      </c>
      <c r="AN11" s="131">
        <v>-1</v>
      </c>
      <c r="AO11" s="131">
        <v>1</v>
      </c>
      <c r="AP11" s="131">
        <v>1</v>
      </c>
      <c r="AQ11" s="131">
        <v>0</v>
      </c>
      <c r="AR11" s="131">
        <v>-1</v>
      </c>
      <c r="AS11" s="131">
        <v>1</v>
      </c>
      <c r="AT11" s="131">
        <v>2</v>
      </c>
      <c r="AU11" s="131">
        <v>2</v>
      </c>
      <c r="AV11" s="131">
        <v>0</v>
      </c>
      <c r="AW11" s="131">
        <v>1</v>
      </c>
      <c r="AX11" s="131">
        <v>1</v>
      </c>
      <c r="AY11" s="131">
        <v>1</v>
      </c>
      <c r="AZ11" s="131">
        <v>1</v>
      </c>
      <c r="BA11" s="131">
        <v>1</v>
      </c>
      <c r="BB11" s="131">
        <v>2</v>
      </c>
      <c r="BC11" s="131">
        <v>0</v>
      </c>
      <c r="BD11" s="131">
        <v>1</v>
      </c>
      <c r="BE11" s="131">
        <v>0</v>
      </c>
      <c r="BF11" s="131">
        <v>2</v>
      </c>
      <c r="BG11" s="131">
        <v>1</v>
      </c>
    </row>
    <row r="12" spans="1:59" ht="12.75">
      <c r="A12" s="131">
        <v>121</v>
      </c>
      <c r="B12" s="131">
        <v>13</v>
      </c>
      <c r="C12" s="138">
        <v>0.9833333333333333</v>
      </c>
      <c r="D12" s="138">
        <v>0.9916666666666667</v>
      </c>
      <c r="E12" s="117">
        <v>0.6489284482758622</v>
      </c>
      <c r="F12" s="117">
        <v>0.7099919540229884</v>
      </c>
      <c r="G12" s="138">
        <v>0.9666666666666667</v>
      </c>
      <c r="H12" s="138">
        <v>0.9833333333333333</v>
      </c>
      <c r="I12" s="138">
        <v>1</v>
      </c>
      <c r="J12" s="138">
        <v>1</v>
      </c>
      <c r="K12" s="139">
        <v>0.6088275862068965</v>
      </c>
      <c r="L12" s="139">
        <v>0.6859465517241379</v>
      </c>
      <c r="M12" s="139">
        <v>0.7047666666666667</v>
      </c>
      <c r="N12" s="139">
        <v>0.7182999999999999</v>
      </c>
      <c r="O12" s="138">
        <v>1</v>
      </c>
      <c r="P12" s="138">
        <v>1</v>
      </c>
      <c r="Q12" s="138">
        <v>1</v>
      </c>
      <c r="R12" s="138">
        <v>1</v>
      </c>
      <c r="S12" s="138">
        <v>1</v>
      </c>
      <c r="T12" s="138">
        <v>1</v>
      </c>
      <c r="U12" s="138">
        <v>1</v>
      </c>
      <c r="V12" s="138">
        <v>1</v>
      </c>
      <c r="W12" s="139">
        <v>0.5296206896551724</v>
      </c>
      <c r="X12" s="139">
        <v>0.6959666666666667</v>
      </c>
      <c r="Y12" s="139">
        <v>0.6617931034482758</v>
      </c>
      <c r="Z12" s="139">
        <v>0.7083333333333334</v>
      </c>
      <c r="AA12" s="139">
        <v>0.7012</v>
      </c>
      <c r="AB12" s="139">
        <v>0.7101000000000001</v>
      </c>
      <c r="AC12" s="139">
        <v>0.7406333333333334</v>
      </c>
      <c r="AD12" s="139">
        <v>0.6880344827586207</v>
      </c>
      <c r="AE12" s="131">
        <v>0</v>
      </c>
      <c r="AF12" s="131">
        <v>1</v>
      </c>
      <c r="AG12" s="131">
        <v>1</v>
      </c>
      <c r="AH12" s="131">
        <v>1</v>
      </c>
      <c r="AI12" s="131">
        <v>0</v>
      </c>
      <c r="AJ12" s="131">
        <v>0</v>
      </c>
      <c r="AK12" s="131">
        <v>0</v>
      </c>
      <c r="AL12" s="131">
        <v>-1</v>
      </c>
      <c r="AM12" s="131">
        <v>0</v>
      </c>
      <c r="AN12" s="131">
        <v>1</v>
      </c>
      <c r="AO12" s="131">
        <v>1</v>
      </c>
      <c r="AP12" s="131">
        <v>0</v>
      </c>
      <c r="AQ12" s="131">
        <v>-1</v>
      </c>
      <c r="AR12" s="131">
        <v>1</v>
      </c>
      <c r="AS12" s="131">
        <v>1</v>
      </c>
      <c r="AT12" s="131">
        <v>0</v>
      </c>
      <c r="AU12" s="131">
        <v>2</v>
      </c>
      <c r="AV12" s="131">
        <v>1</v>
      </c>
      <c r="AW12" s="131">
        <v>0</v>
      </c>
      <c r="AX12" s="131">
        <v>1</v>
      </c>
      <c r="AY12" s="131">
        <v>0</v>
      </c>
      <c r="AZ12" s="131">
        <v>0</v>
      </c>
      <c r="BA12" s="131">
        <v>1</v>
      </c>
      <c r="BB12" s="131">
        <v>1</v>
      </c>
      <c r="BC12" s="131">
        <v>0</v>
      </c>
      <c r="BD12" s="131">
        <v>2</v>
      </c>
      <c r="BE12" s="131">
        <v>2</v>
      </c>
      <c r="BF12" s="131">
        <v>0</v>
      </c>
      <c r="BG12" s="131">
        <v>1</v>
      </c>
    </row>
    <row r="13" spans="1:59" ht="12.75">
      <c r="A13" s="131">
        <v>121</v>
      </c>
      <c r="B13" s="131">
        <v>14</v>
      </c>
      <c r="C13" s="138">
        <v>0.95</v>
      </c>
      <c r="D13" s="138">
        <v>0.9916666666666667</v>
      </c>
      <c r="E13" s="117">
        <v>0.4025068965517241</v>
      </c>
      <c r="F13" s="117">
        <v>0.5521813218390804</v>
      </c>
      <c r="G13" s="138">
        <v>0.9333333333333333</v>
      </c>
      <c r="H13" s="138">
        <v>1</v>
      </c>
      <c r="I13" s="138">
        <v>0.9666666666666667</v>
      </c>
      <c r="J13" s="138">
        <v>0.9833333333333333</v>
      </c>
      <c r="K13" s="139">
        <v>0.4845833333333333</v>
      </c>
      <c r="L13" s="139">
        <v>0.43961666666666666</v>
      </c>
      <c r="M13" s="139">
        <v>0.484</v>
      </c>
      <c r="N13" s="139">
        <v>0.5011764367816092</v>
      </c>
      <c r="O13" s="138">
        <v>1</v>
      </c>
      <c r="P13" s="138">
        <v>1</v>
      </c>
      <c r="Q13" s="138">
        <v>1</v>
      </c>
      <c r="R13" s="138">
        <v>1</v>
      </c>
      <c r="S13" s="138">
        <v>1</v>
      </c>
      <c r="T13" s="138">
        <v>1</v>
      </c>
      <c r="U13" s="138">
        <v>1</v>
      </c>
      <c r="V13" s="138">
        <v>1</v>
      </c>
      <c r="W13" s="139">
        <v>0.3317</v>
      </c>
      <c r="X13" s="139">
        <v>0.4435</v>
      </c>
      <c r="Y13" s="139">
        <v>0.42124137931034483</v>
      </c>
      <c r="Z13" s="139">
        <v>0.41358620689655173</v>
      </c>
      <c r="AA13" s="139">
        <v>0.5256666666666666</v>
      </c>
      <c r="AB13" s="139">
        <v>0.5887666666666667</v>
      </c>
      <c r="AC13" s="139">
        <v>0.5475333333333333</v>
      </c>
      <c r="AD13" s="139">
        <v>0.5467586206896551</v>
      </c>
      <c r="AE13" s="131">
        <v>1</v>
      </c>
      <c r="AF13" s="131">
        <v>0</v>
      </c>
      <c r="AG13" s="131">
        <v>0</v>
      </c>
      <c r="AH13" s="131">
        <v>0</v>
      </c>
      <c r="AI13" s="131">
        <v>1</v>
      </c>
      <c r="AJ13" s="131">
        <v>1</v>
      </c>
      <c r="AK13" s="131">
        <v>0</v>
      </c>
      <c r="AL13" s="131">
        <v>1</v>
      </c>
      <c r="AM13" s="131">
        <v>1</v>
      </c>
      <c r="AN13" s="131">
        <v>-1</v>
      </c>
      <c r="AO13" s="131">
        <v>1</v>
      </c>
      <c r="AP13" s="131">
        <v>-1</v>
      </c>
      <c r="AQ13" s="131">
        <v>0</v>
      </c>
      <c r="AR13" s="131">
        <v>0</v>
      </c>
      <c r="AS13" s="131">
        <v>2</v>
      </c>
      <c r="AT13" s="131">
        <v>0</v>
      </c>
      <c r="AU13" s="131">
        <v>1</v>
      </c>
      <c r="AV13" s="131">
        <v>1</v>
      </c>
      <c r="AW13" s="131">
        <v>0</v>
      </c>
      <c r="AX13" s="131">
        <v>0</v>
      </c>
      <c r="AY13" s="131">
        <v>1</v>
      </c>
      <c r="AZ13" s="131">
        <v>0</v>
      </c>
      <c r="BA13" s="131">
        <v>1</v>
      </c>
      <c r="BB13" s="131">
        <v>0</v>
      </c>
      <c r="BC13" s="131">
        <v>2</v>
      </c>
      <c r="BD13" s="131">
        <v>1</v>
      </c>
      <c r="BE13" s="131">
        <v>1</v>
      </c>
      <c r="BF13" s="131">
        <v>2</v>
      </c>
      <c r="BG13" s="131">
        <v>0</v>
      </c>
    </row>
    <row r="14" spans="1:59" ht="12.75">
      <c r="A14" s="131">
        <v>121</v>
      </c>
      <c r="B14" s="131">
        <v>27</v>
      </c>
      <c r="C14" s="138">
        <v>0.95</v>
      </c>
      <c r="D14" s="138">
        <v>0.9833333333333333</v>
      </c>
      <c r="E14" s="117">
        <v>0.5134006189213086</v>
      </c>
      <c r="F14" s="117">
        <v>0.48901925287356324</v>
      </c>
      <c r="G14" s="138">
        <v>0.9833333333333333</v>
      </c>
      <c r="H14" s="138">
        <v>0.9833333333333333</v>
      </c>
      <c r="I14" s="138">
        <v>0.9666666666666667</v>
      </c>
      <c r="J14" s="138">
        <v>0.9333333333333333</v>
      </c>
      <c r="K14" s="139">
        <v>0.42531264367816096</v>
      </c>
      <c r="L14" s="139">
        <v>0.525317816091954</v>
      </c>
      <c r="M14" s="139">
        <v>0.5485862068965518</v>
      </c>
      <c r="N14" s="139">
        <v>0.505623076923077</v>
      </c>
      <c r="O14" s="138">
        <v>1</v>
      </c>
      <c r="P14" s="138">
        <v>1</v>
      </c>
      <c r="Q14" s="138">
        <v>1</v>
      </c>
      <c r="R14" s="138">
        <v>1</v>
      </c>
      <c r="S14" s="138">
        <v>1</v>
      </c>
      <c r="T14" s="138">
        <v>1</v>
      </c>
      <c r="U14" s="138">
        <v>1</v>
      </c>
      <c r="V14" s="138">
        <v>1</v>
      </c>
      <c r="W14" s="139">
        <v>0.38075862068965516</v>
      </c>
      <c r="X14" s="139">
        <v>0.6229310344827585</v>
      </c>
      <c r="Y14" s="139">
        <v>0.5073461538461539</v>
      </c>
      <c r="Z14" s="139">
        <v>0.5425666666666668</v>
      </c>
      <c r="AA14" s="139">
        <v>0.4742413793103448</v>
      </c>
      <c r="AB14" s="139">
        <v>0.5080689655172413</v>
      </c>
      <c r="AC14" s="139">
        <v>0.46986666666666665</v>
      </c>
      <c r="AD14" s="139">
        <v>0.5039</v>
      </c>
      <c r="AE14" s="131">
        <v>0</v>
      </c>
      <c r="AF14" s="131">
        <v>0</v>
      </c>
      <c r="AG14" s="131">
        <v>0</v>
      </c>
      <c r="AH14" s="131">
        <v>0</v>
      </c>
      <c r="AI14" s="131">
        <v>0</v>
      </c>
      <c r="AJ14" s="131">
        <v>1</v>
      </c>
      <c r="AK14" s="131">
        <v>0</v>
      </c>
      <c r="AL14" s="131">
        <v>1</v>
      </c>
      <c r="AM14" s="131">
        <v>-1</v>
      </c>
      <c r="AN14" s="131">
        <v>0</v>
      </c>
      <c r="AO14" s="131">
        <v>0</v>
      </c>
      <c r="AP14" s="131">
        <v>0</v>
      </c>
      <c r="AQ14" s="131">
        <v>0</v>
      </c>
      <c r="AR14" s="131">
        <v>-1</v>
      </c>
      <c r="AS14" s="131">
        <v>0</v>
      </c>
      <c r="AT14" s="131">
        <v>0</v>
      </c>
      <c r="AU14" s="131">
        <v>1</v>
      </c>
      <c r="AV14" s="131">
        <v>0</v>
      </c>
      <c r="AW14" s="131">
        <v>0</v>
      </c>
      <c r="AX14" s="131">
        <v>0</v>
      </c>
      <c r="AY14" s="131">
        <v>0</v>
      </c>
      <c r="AZ14" s="131">
        <v>0</v>
      </c>
      <c r="BA14" s="131">
        <v>1</v>
      </c>
      <c r="BB14" s="131">
        <v>2</v>
      </c>
      <c r="BC14" s="131">
        <v>1</v>
      </c>
      <c r="BD14" s="131">
        <v>0</v>
      </c>
      <c r="BE14" s="131">
        <v>1</v>
      </c>
      <c r="BF14" s="131">
        <v>0</v>
      </c>
      <c r="BG14" s="131">
        <v>2</v>
      </c>
    </row>
    <row r="15" spans="1:59" ht="12.75">
      <c r="A15" s="131">
        <v>121</v>
      </c>
      <c r="B15" s="131">
        <v>28</v>
      </c>
      <c r="C15" s="138">
        <v>0.9416666666666667</v>
      </c>
      <c r="D15" s="138">
        <v>1</v>
      </c>
      <c r="E15" s="117">
        <v>0.4586936507936508</v>
      </c>
      <c r="F15" s="117">
        <v>0.5058083333333333</v>
      </c>
      <c r="G15" s="138">
        <v>0.9666666666666667</v>
      </c>
      <c r="H15" s="138">
        <v>0.9666666666666667</v>
      </c>
      <c r="I15" s="138">
        <v>1</v>
      </c>
      <c r="J15" s="138">
        <v>0.95</v>
      </c>
      <c r="K15" s="139">
        <v>0.5514238095238095</v>
      </c>
      <c r="L15" s="139">
        <v>0.3969690476190476</v>
      </c>
      <c r="M15" s="139">
        <v>0.48729999999999996</v>
      </c>
      <c r="N15" s="139">
        <v>0.49331111111111114</v>
      </c>
      <c r="O15" s="138">
        <v>1</v>
      </c>
      <c r="P15" s="138">
        <v>1</v>
      </c>
      <c r="Q15" s="138">
        <v>1</v>
      </c>
      <c r="R15" s="138">
        <v>1</v>
      </c>
      <c r="S15" s="138">
        <v>1</v>
      </c>
      <c r="T15" s="138">
        <v>1</v>
      </c>
      <c r="U15" s="138">
        <v>1</v>
      </c>
      <c r="V15" s="138">
        <v>1</v>
      </c>
      <c r="W15" s="139">
        <v>0.31707142857142856</v>
      </c>
      <c r="X15" s="139">
        <v>0.5015555555555555</v>
      </c>
      <c r="Y15" s="139">
        <v>0.46093333333333336</v>
      </c>
      <c r="Z15" s="139">
        <v>0.5552142857142857</v>
      </c>
      <c r="AA15" s="139">
        <v>0.47686666666666666</v>
      </c>
      <c r="AB15" s="139">
        <v>0.5476333333333333</v>
      </c>
      <c r="AC15" s="139">
        <v>0.5136666666666666</v>
      </c>
      <c r="AD15" s="139">
        <v>0.48506666666666665</v>
      </c>
      <c r="AE15" s="131">
        <v>1</v>
      </c>
      <c r="AF15" s="131">
        <v>1</v>
      </c>
      <c r="AG15" s="131">
        <v>1</v>
      </c>
      <c r="AH15" s="131">
        <v>1</v>
      </c>
      <c r="AI15" s="131">
        <v>0</v>
      </c>
      <c r="AJ15" s="131">
        <v>1</v>
      </c>
      <c r="AK15" s="131">
        <v>1</v>
      </c>
      <c r="AL15" s="131">
        <v>-1</v>
      </c>
      <c r="AM15" s="131">
        <v>0</v>
      </c>
      <c r="AN15" s="131">
        <v>1</v>
      </c>
      <c r="AO15" s="131">
        <v>1</v>
      </c>
      <c r="AP15" s="131">
        <v>1</v>
      </c>
      <c r="AQ15" s="131">
        <v>1</v>
      </c>
      <c r="AR15" s="131">
        <v>-1</v>
      </c>
      <c r="AS15" s="131">
        <v>2</v>
      </c>
      <c r="AT15" s="131">
        <v>2</v>
      </c>
      <c r="AU15" s="131">
        <v>1</v>
      </c>
      <c r="AV15" s="131">
        <v>1</v>
      </c>
      <c r="AW15" s="131">
        <v>1</v>
      </c>
      <c r="AX15" s="131">
        <v>1</v>
      </c>
      <c r="AY15" s="131">
        <v>1</v>
      </c>
      <c r="AZ15" s="131">
        <v>1</v>
      </c>
      <c r="BA15" s="131">
        <v>0</v>
      </c>
      <c r="BB15" s="131">
        <v>2</v>
      </c>
      <c r="BC15" s="131">
        <v>0</v>
      </c>
      <c r="BD15" s="131">
        <v>1</v>
      </c>
      <c r="BE15" s="131">
        <v>1</v>
      </c>
      <c r="BF15" s="131">
        <v>2</v>
      </c>
      <c r="BG15" s="131">
        <v>0</v>
      </c>
    </row>
    <row r="16" spans="1:59" ht="12.75">
      <c r="A16" s="131">
        <v>121</v>
      </c>
      <c r="B16" s="131">
        <v>29</v>
      </c>
      <c r="C16" s="138">
        <v>0.9333333333333333</v>
      </c>
      <c r="D16" s="138">
        <v>0.95</v>
      </c>
      <c r="E16" s="117">
        <v>0.5841679613489957</v>
      </c>
      <c r="F16" s="117">
        <v>0.6406795019157088</v>
      </c>
      <c r="G16" s="138">
        <v>0.9666666666666667</v>
      </c>
      <c r="H16" s="138">
        <v>0.9666666666666667</v>
      </c>
      <c r="I16" s="138">
        <v>0.8833333333333333</v>
      </c>
      <c r="J16" s="138">
        <v>0.95</v>
      </c>
      <c r="K16" s="139">
        <v>0.6376724137931035</v>
      </c>
      <c r="L16" s="139">
        <v>0.6511404761904762</v>
      </c>
      <c r="M16" s="139">
        <v>0.5719337606837608</v>
      </c>
      <c r="N16" s="139">
        <v>0.588948275862069</v>
      </c>
      <c r="O16" s="138">
        <v>1</v>
      </c>
      <c r="P16" s="138">
        <v>1</v>
      </c>
      <c r="Q16" s="138">
        <v>1</v>
      </c>
      <c r="R16" s="138">
        <v>1</v>
      </c>
      <c r="S16" s="138">
        <v>1</v>
      </c>
      <c r="T16" s="138">
        <v>1</v>
      </c>
      <c r="U16" s="138">
        <v>1</v>
      </c>
      <c r="V16" s="138">
        <v>1</v>
      </c>
      <c r="W16" s="139">
        <v>0.4614230769230769</v>
      </c>
      <c r="X16" s="139">
        <v>0.6441379310344828</v>
      </c>
      <c r="Y16" s="139">
        <v>0.5538965517241379</v>
      </c>
      <c r="Z16" s="139">
        <v>0.6772142857142857</v>
      </c>
      <c r="AA16" s="139">
        <v>0.6250666666666668</v>
      </c>
      <c r="AB16" s="139">
        <v>0.6824444444444444</v>
      </c>
      <c r="AC16" s="139">
        <v>0.624</v>
      </c>
      <c r="AD16" s="139">
        <v>0.6312068965517242</v>
      </c>
      <c r="AE16" s="131">
        <v>1</v>
      </c>
      <c r="AF16" s="131">
        <v>0</v>
      </c>
      <c r="AG16" s="131">
        <v>1</v>
      </c>
      <c r="AH16" s="131">
        <v>1</v>
      </c>
      <c r="AI16" s="131">
        <v>1</v>
      </c>
      <c r="AJ16" s="131">
        <v>1</v>
      </c>
      <c r="AK16" s="131">
        <v>1</v>
      </c>
      <c r="AL16" s="131">
        <v>1</v>
      </c>
      <c r="AM16" s="131">
        <v>-1</v>
      </c>
      <c r="AN16" s="131">
        <v>1</v>
      </c>
      <c r="AO16" s="131">
        <v>1</v>
      </c>
      <c r="AP16" s="131">
        <v>0</v>
      </c>
      <c r="AQ16" s="131">
        <v>-1</v>
      </c>
      <c r="AR16" s="131">
        <v>1</v>
      </c>
      <c r="AS16" s="131">
        <v>2</v>
      </c>
      <c r="AT16" s="131">
        <v>2</v>
      </c>
      <c r="AU16" s="131">
        <v>1</v>
      </c>
      <c r="AV16" s="131">
        <v>1</v>
      </c>
      <c r="AW16" s="131">
        <v>1</v>
      </c>
      <c r="AX16" s="131">
        <v>0</v>
      </c>
      <c r="AY16" s="131">
        <v>1</v>
      </c>
      <c r="AZ16" s="131">
        <v>1</v>
      </c>
      <c r="BA16" s="131">
        <v>1</v>
      </c>
      <c r="BB16" s="131">
        <v>0</v>
      </c>
      <c r="BC16" s="131">
        <v>2</v>
      </c>
      <c r="BD16" s="131">
        <v>1</v>
      </c>
      <c r="BE16" s="131">
        <v>2</v>
      </c>
      <c r="BF16" s="131">
        <v>1</v>
      </c>
      <c r="BG16" s="131">
        <v>0</v>
      </c>
    </row>
    <row r="17" spans="1:59" ht="12.75">
      <c r="A17" s="131">
        <v>121</v>
      </c>
      <c r="B17" s="131">
        <v>30</v>
      </c>
      <c r="C17" s="138">
        <v>0.9833333333333333</v>
      </c>
      <c r="D17" s="138">
        <v>0.8916666666666667</v>
      </c>
      <c r="E17" s="117">
        <v>0.47156428571428577</v>
      </c>
      <c r="F17" s="117">
        <v>0.5134217528735633</v>
      </c>
      <c r="G17" s="138">
        <v>0.8833333333333333</v>
      </c>
      <c r="H17" s="138">
        <v>0.9</v>
      </c>
      <c r="I17" s="138">
        <v>0.9833333333333333</v>
      </c>
      <c r="J17" s="138">
        <v>0.9833333333333333</v>
      </c>
      <c r="K17" s="139">
        <v>0.5009085714285714</v>
      </c>
      <c r="L17" s="139">
        <v>0.4871583333333333</v>
      </c>
      <c r="M17" s="139">
        <v>0.5572614942528736</v>
      </c>
      <c r="N17" s="139">
        <v>0.4246436781609195</v>
      </c>
      <c r="O17" s="138">
        <v>1</v>
      </c>
      <c r="P17" s="138">
        <v>1</v>
      </c>
      <c r="Q17" s="138">
        <v>1</v>
      </c>
      <c r="R17" s="138">
        <v>1</v>
      </c>
      <c r="S17" s="138">
        <v>1</v>
      </c>
      <c r="T17" s="138">
        <v>1</v>
      </c>
      <c r="U17" s="138">
        <v>1</v>
      </c>
      <c r="V17" s="138">
        <v>1</v>
      </c>
      <c r="W17" s="139">
        <v>0.3436666666666667</v>
      </c>
      <c r="X17" s="139">
        <v>0.4859</v>
      </c>
      <c r="Y17" s="139">
        <v>0.5668333333333334</v>
      </c>
      <c r="Z17" s="139">
        <v>0.4898571428571428</v>
      </c>
      <c r="AA17" s="139">
        <v>0.5056206896551725</v>
      </c>
      <c r="AB17" s="139">
        <v>0.5476896551724139</v>
      </c>
      <c r="AC17" s="139">
        <v>0.48841666666666667</v>
      </c>
      <c r="AD17" s="139">
        <v>0.51196</v>
      </c>
      <c r="AE17" s="131">
        <v>0</v>
      </c>
      <c r="AF17" s="131">
        <v>0</v>
      </c>
      <c r="AG17" s="131">
        <v>0</v>
      </c>
      <c r="AH17" s="131">
        <v>1</v>
      </c>
      <c r="AI17" s="131">
        <v>0</v>
      </c>
      <c r="AJ17" s="131">
        <v>1</v>
      </c>
      <c r="AK17" s="131">
        <v>-1</v>
      </c>
      <c r="AL17" s="131">
        <v>0</v>
      </c>
      <c r="AM17" s="131">
        <v>1</v>
      </c>
      <c r="AN17" s="131">
        <v>1</v>
      </c>
      <c r="AO17" s="131">
        <v>-1</v>
      </c>
      <c r="AP17" s="131">
        <v>0</v>
      </c>
      <c r="AQ17" s="131">
        <v>0</v>
      </c>
      <c r="AR17" s="131">
        <v>0</v>
      </c>
      <c r="AS17" s="131">
        <v>1</v>
      </c>
      <c r="AT17" s="131">
        <v>0</v>
      </c>
      <c r="AU17" s="131">
        <v>1</v>
      </c>
      <c r="AV17" s="131">
        <v>0</v>
      </c>
      <c r="AW17" s="131">
        <v>0</v>
      </c>
      <c r="AX17" s="131">
        <v>0</v>
      </c>
      <c r="AY17" s="131">
        <v>1</v>
      </c>
      <c r="AZ17" s="131">
        <v>0</v>
      </c>
      <c r="BA17" s="131">
        <v>1</v>
      </c>
      <c r="BB17" s="131">
        <v>1</v>
      </c>
      <c r="BC17" s="131">
        <v>2</v>
      </c>
      <c r="BD17" s="131">
        <v>0</v>
      </c>
      <c r="BE17" s="131">
        <v>0</v>
      </c>
      <c r="BF17" s="131">
        <v>1</v>
      </c>
      <c r="BG17" s="131">
        <v>2</v>
      </c>
    </row>
    <row r="18" spans="1:59" ht="12.75">
      <c r="A18" s="131">
        <v>121</v>
      </c>
      <c r="B18" s="131">
        <v>31</v>
      </c>
      <c r="C18" s="138">
        <v>0.975</v>
      </c>
      <c r="D18" s="138">
        <v>1</v>
      </c>
      <c r="E18" s="117">
        <v>0.5096545977011494</v>
      </c>
      <c r="F18" s="117">
        <v>0.557125</v>
      </c>
      <c r="G18" s="138">
        <v>0.9833333333333333</v>
      </c>
      <c r="H18" s="138">
        <v>0.9833333333333333</v>
      </c>
      <c r="I18" s="138">
        <v>0.9833333333333333</v>
      </c>
      <c r="J18" s="138">
        <v>1</v>
      </c>
      <c r="K18" s="139">
        <v>0.5784965517241379</v>
      </c>
      <c r="L18" s="139">
        <v>0.4929545977011494</v>
      </c>
      <c r="M18" s="139">
        <v>0.5137080459770115</v>
      </c>
      <c r="N18" s="139">
        <v>0.5484000000000001</v>
      </c>
      <c r="O18" s="138">
        <v>1</v>
      </c>
      <c r="P18" s="138">
        <v>1</v>
      </c>
      <c r="Q18" s="138">
        <v>1</v>
      </c>
      <c r="R18" s="138">
        <v>1</v>
      </c>
      <c r="S18" s="138">
        <v>1</v>
      </c>
      <c r="T18" s="138">
        <v>1</v>
      </c>
      <c r="U18" s="138">
        <v>1</v>
      </c>
      <c r="V18" s="138">
        <v>1</v>
      </c>
      <c r="W18" s="139">
        <v>0.44248275862068964</v>
      </c>
      <c r="X18" s="139">
        <v>0.4812758620689655</v>
      </c>
      <c r="Y18" s="139">
        <v>0.5300666666666667</v>
      </c>
      <c r="Z18" s="139">
        <v>0.5847931034482758</v>
      </c>
      <c r="AA18" s="139">
        <v>0.5667333333333333</v>
      </c>
      <c r="AB18" s="139">
        <v>0.5722</v>
      </c>
      <c r="AC18" s="139">
        <v>0.5849333333333333</v>
      </c>
      <c r="AD18" s="139">
        <v>0.5046333333333334</v>
      </c>
      <c r="AE18" s="131">
        <v>0</v>
      </c>
      <c r="AF18" s="131">
        <v>0</v>
      </c>
      <c r="AG18" s="131">
        <v>0</v>
      </c>
      <c r="AH18" s="131">
        <v>1</v>
      </c>
      <c r="AI18" s="131">
        <v>0</v>
      </c>
      <c r="AJ18" s="131">
        <v>1</v>
      </c>
      <c r="AK18" s="131">
        <v>0</v>
      </c>
      <c r="AL18" s="131">
        <v>1</v>
      </c>
      <c r="AM18" s="131">
        <v>-1</v>
      </c>
      <c r="AN18" s="131">
        <v>1</v>
      </c>
      <c r="AO18" s="131">
        <v>-1</v>
      </c>
      <c r="AP18" s="131">
        <v>0</v>
      </c>
      <c r="AQ18" s="131">
        <v>0</v>
      </c>
      <c r="AR18" s="131">
        <v>0</v>
      </c>
      <c r="AS18" s="131">
        <v>1</v>
      </c>
      <c r="AT18" s="131">
        <v>1</v>
      </c>
      <c r="AU18" s="131">
        <v>0</v>
      </c>
      <c r="AV18" s="131">
        <v>0</v>
      </c>
      <c r="AW18" s="131">
        <v>0</v>
      </c>
      <c r="AX18" s="131">
        <v>0</v>
      </c>
      <c r="AY18" s="131">
        <v>1</v>
      </c>
      <c r="AZ18" s="131">
        <v>1</v>
      </c>
      <c r="BA18" s="131">
        <v>0</v>
      </c>
      <c r="BB18" s="131">
        <v>1</v>
      </c>
      <c r="BC18" s="131">
        <v>0</v>
      </c>
      <c r="BD18" s="131">
        <v>2</v>
      </c>
      <c r="BE18" s="131">
        <v>0</v>
      </c>
      <c r="BF18" s="131">
        <v>2</v>
      </c>
      <c r="BG18" s="131">
        <v>1</v>
      </c>
    </row>
    <row r="19" spans="1:59" ht="12.75">
      <c r="A19" s="131">
        <v>121</v>
      </c>
      <c r="B19" s="131">
        <v>33</v>
      </c>
      <c r="C19" s="138">
        <v>0.9916666666666667</v>
      </c>
      <c r="D19" s="138">
        <v>1</v>
      </c>
      <c r="E19" s="117">
        <v>0.5322169540229885</v>
      </c>
      <c r="F19" s="117">
        <v>0.6020166666666666</v>
      </c>
      <c r="G19" s="138">
        <v>0.9833333333333333</v>
      </c>
      <c r="H19" s="138">
        <v>1</v>
      </c>
      <c r="I19" s="138">
        <v>1</v>
      </c>
      <c r="J19" s="138">
        <v>1</v>
      </c>
      <c r="K19" s="139">
        <v>0.511983908045977</v>
      </c>
      <c r="L19" s="139">
        <v>0.5935499999999999</v>
      </c>
      <c r="M19" s="139">
        <v>0.5835</v>
      </c>
      <c r="N19" s="139">
        <v>0.5794333333333334</v>
      </c>
      <c r="O19" s="138">
        <v>1</v>
      </c>
      <c r="P19" s="138">
        <v>1</v>
      </c>
      <c r="Q19" s="138">
        <v>1</v>
      </c>
      <c r="R19" s="138">
        <v>1</v>
      </c>
      <c r="S19" s="138">
        <v>1</v>
      </c>
      <c r="T19" s="138">
        <v>1</v>
      </c>
      <c r="U19" s="138">
        <v>1</v>
      </c>
      <c r="V19" s="138">
        <v>1</v>
      </c>
      <c r="W19" s="139">
        <v>0.4550344827586207</v>
      </c>
      <c r="X19" s="139">
        <v>0.5565666666666668</v>
      </c>
      <c r="Y19" s="139">
        <v>0.5704</v>
      </c>
      <c r="Z19" s="139">
        <v>0.5468666666666667</v>
      </c>
      <c r="AA19" s="139">
        <v>0.6104333333333333</v>
      </c>
      <c r="AB19" s="139">
        <v>0.6402333333333333</v>
      </c>
      <c r="AC19" s="139">
        <v>0.5689333333333333</v>
      </c>
      <c r="AD19" s="139">
        <v>0.5884666666666667</v>
      </c>
      <c r="AE19" s="131">
        <v>0</v>
      </c>
      <c r="AF19" s="131">
        <v>1</v>
      </c>
      <c r="AG19" s="131">
        <v>0</v>
      </c>
      <c r="AH19" s="131">
        <v>0</v>
      </c>
      <c r="AI19" s="131">
        <v>0</v>
      </c>
      <c r="AJ19" s="131">
        <v>1</v>
      </c>
      <c r="AK19" s="131">
        <v>1</v>
      </c>
      <c r="AL19" s="131">
        <v>0</v>
      </c>
      <c r="AM19" s="131">
        <v>-1</v>
      </c>
      <c r="AN19" s="131">
        <v>0</v>
      </c>
      <c r="AO19" s="131">
        <v>0</v>
      </c>
      <c r="AP19" s="131">
        <v>1</v>
      </c>
      <c r="AQ19" s="131">
        <v>0</v>
      </c>
      <c r="AR19" s="131">
        <v>-1</v>
      </c>
      <c r="AS19" s="131">
        <v>1</v>
      </c>
      <c r="AT19" s="131">
        <v>1</v>
      </c>
      <c r="AU19" s="131">
        <v>0</v>
      </c>
      <c r="AV19" s="131">
        <v>0</v>
      </c>
      <c r="AW19" s="131">
        <v>1</v>
      </c>
      <c r="AX19" s="131">
        <v>0</v>
      </c>
      <c r="AY19" s="131">
        <v>1</v>
      </c>
      <c r="AZ19" s="131">
        <v>0</v>
      </c>
      <c r="BA19" s="131">
        <v>0</v>
      </c>
      <c r="BB19" s="131">
        <v>0</v>
      </c>
      <c r="BC19" s="131">
        <v>1</v>
      </c>
      <c r="BD19" s="131">
        <v>2</v>
      </c>
      <c r="BE19" s="131">
        <v>2</v>
      </c>
      <c r="BF19" s="131">
        <v>1</v>
      </c>
      <c r="BG19" s="131">
        <v>0</v>
      </c>
    </row>
    <row r="20" spans="1:59" ht="12.75">
      <c r="A20" s="131">
        <v>121</v>
      </c>
      <c r="B20" s="131">
        <v>34</v>
      </c>
      <c r="C20" s="138">
        <v>0.925</v>
      </c>
      <c r="D20" s="138">
        <v>0.9916666666666667</v>
      </c>
      <c r="E20" s="117">
        <v>0.3125670238095238</v>
      </c>
      <c r="F20" s="117">
        <v>0.5682261494252874</v>
      </c>
      <c r="G20" s="138">
        <v>1</v>
      </c>
      <c r="H20" s="138">
        <v>0.9666666666666667</v>
      </c>
      <c r="I20" s="138">
        <v>0.9</v>
      </c>
      <c r="J20" s="138">
        <v>0.9666666666666667</v>
      </c>
      <c r="K20" s="139">
        <v>0.4495166666666667</v>
      </c>
      <c r="L20" s="139">
        <v>0.3510023809523809</v>
      </c>
      <c r="M20" s="139">
        <v>0.4582089655172414</v>
      </c>
      <c r="N20" s="139">
        <v>0.5028583333333333</v>
      </c>
      <c r="O20" s="138">
        <v>1</v>
      </c>
      <c r="P20" s="138">
        <v>1</v>
      </c>
      <c r="Q20" s="138">
        <v>1</v>
      </c>
      <c r="R20" s="138">
        <v>1</v>
      </c>
      <c r="S20" s="138">
        <v>1</v>
      </c>
      <c r="T20" s="138">
        <v>1</v>
      </c>
      <c r="U20" s="138">
        <v>1</v>
      </c>
      <c r="V20" s="138">
        <v>1</v>
      </c>
      <c r="W20" s="139">
        <v>0.18257142857142858</v>
      </c>
      <c r="X20" s="139">
        <v>0.33127999999999996</v>
      </c>
      <c r="Y20" s="139">
        <v>0.38025</v>
      </c>
      <c r="Z20" s="139">
        <v>0.3561666666666667</v>
      </c>
      <c r="AA20" s="139">
        <v>0.5194333333333333</v>
      </c>
      <c r="AB20" s="139">
        <v>0.6254666666666667</v>
      </c>
      <c r="AC20" s="139">
        <v>0.5851379310344828</v>
      </c>
      <c r="AD20" s="139">
        <v>0.5428666666666667</v>
      </c>
      <c r="AE20" s="131">
        <v>0</v>
      </c>
      <c r="AF20" s="131">
        <v>0</v>
      </c>
      <c r="AG20" s="131">
        <v>0</v>
      </c>
      <c r="AH20" s="131">
        <v>1</v>
      </c>
      <c r="AI20" s="131">
        <v>0</v>
      </c>
      <c r="AJ20" s="131">
        <v>1</v>
      </c>
      <c r="AK20" s="131">
        <v>1</v>
      </c>
      <c r="AL20" s="131">
        <v>1</v>
      </c>
      <c r="AM20" s="131">
        <v>-1</v>
      </c>
      <c r="AN20" s="131">
        <v>0</v>
      </c>
      <c r="AO20" s="131">
        <v>0</v>
      </c>
      <c r="AP20" s="131">
        <v>-1</v>
      </c>
      <c r="AQ20" s="131">
        <v>0</v>
      </c>
      <c r="AR20" s="131">
        <v>0</v>
      </c>
      <c r="AS20" s="131">
        <v>0</v>
      </c>
      <c r="AT20" s="131">
        <v>1</v>
      </c>
      <c r="AU20" s="131">
        <v>1</v>
      </c>
      <c r="AV20" s="131">
        <v>0</v>
      </c>
      <c r="AW20" s="131">
        <v>0</v>
      </c>
      <c r="AX20" s="131">
        <v>0</v>
      </c>
      <c r="AY20" s="131">
        <v>0</v>
      </c>
      <c r="AZ20" s="131">
        <v>1</v>
      </c>
      <c r="BA20" s="131">
        <v>1</v>
      </c>
      <c r="BB20" s="131">
        <v>2</v>
      </c>
      <c r="BC20" s="131">
        <v>1</v>
      </c>
      <c r="BD20" s="131">
        <v>0</v>
      </c>
      <c r="BE20" s="131">
        <v>2</v>
      </c>
      <c r="BF20" s="131">
        <v>0</v>
      </c>
      <c r="BG20" s="131">
        <v>1</v>
      </c>
    </row>
    <row r="21" spans="1:59" ht="12.75">
      <c r="A21" s="131">
        <v>121</v>
      </c>
      <c r="B21" s="131">
        <v>35</v>
      </c>
      <c r="C21" s="138">
        <v>0.9833333333333333</v>
      </c>
      <c r="D21" s="138">
        <v>1</v>
      </c>
      <c r="E21" s="117">
        <v>0.5341390804597702</v>
      </c>
      <c r="F21" s="117">
        <v>0.5837583333333332</v>
      </c>
      <c r="G21" s="138">
        <v>1</v>
      </c>
      <c r="H21" s="138">
        <v>0.9833333333333333</v>
      </c>
      <c r="I21" s="138">
        <v>0.9833333333333333</v>
      </c>
      <c r="J21" s="138">
        <v>1</v>
      </c>
      <c r="K21" s="139">
        <v>0.5615333333333333</v>
      </c>
      <c r="L21" s="139">
        <v>0.5456931034482759</v>
      </c>
      <c r="M21" s="139">
        <v>0.611801724137931</v>
      </c>
      <c r="N21" s="139">
        <v>0.5167666666666666</v>
      </c>
      <c r="O21" s="138">
        <v>1</v>
      </c>
      <c r="P21" s="138">
        <v>1</v>
      </c>
      <c r="Q21" s="138">
        <v>1</v>
      </c>
      <c r="R21" s="138">
        <v>1</v>
      </c>
      <c r="S21" s="138">
        <v>1</v>
      </c>
      <c r="T21" s="138">
        <v>1</v>
      </c>
      <c r="U21" s="138">
        <v>1</v>
      </c>
      <c r="V21" s="138">
        <v>1</v>
      </c>
      <c r="W21" s="139">
        <v>0.42173333333333335</v>
      </c>
      <c r="X21" s="139">
        <v>0.604103448275862</v>
      </c>
      <c r="Y21" s="139">
        <v>0.5681333333333334</v>
      </c>
      <c r="Z21" s="139">
        <v>0.5425862068965518</v>
      </c>
      <c r="AA21" s="139">
        <v>0.5488</v>
      </c>
      <c r="AB21" s="139">
        <v>0.6195</v>
      </c>
      <c r="AC21" s="139">
        <v>0.6117999999999999</v>
      </c>
      <c r="AD21" s="139">
        <v>0.5549333333333333</v>
      </c>
      <c r="AE21" s="131">
        <v>1</v>
      </c>
      <c r="AF21" s="131">
        <v>0</v>
      </c>
      <c r="AG21" s="131">
        <v>1</v>
      </c>
      <c r="AH21" s="131">
        <v>1</v>
      </c>
      <c r="AI21" s="131">
        <v>1</v>
      </c>
      <c r="AJ21" s="131">
        <v>1</v>
      </c>
      <c r="AK21" s="131">
        <v>-1</v>
      </c>
      <c r="AL21" s="131">
        <v>1</v>
      </c>
      <c r="AM21" s="131">
        <v>1</v>
      </c>
      <c r="AN21" s="131">
        <v>1</v>
      </c>
      <c r="AO21" s="131">
        <v>1</v>
      </c>
      <c r="AP21" s="131">
        <v>1</v>
      </c>
      <c r="AQ21" s="131">
        <v>-1</v>
      </c>
      <c r="AR21" s="131">
        <v>0</v>
      </c>
      <c r="AS21" s="131">
        <v>1</v>
      </c>
      <c r="AT21" s="131">
        <v>2</v>
      </c>
      <c r="AU21" s="131">
        <v>2</v>
      </c>
      <c r="AV21" s="131">
        <v>0</v>
      </c>
      <c r="AW21" s="131">
        <v>1</v>
      </c>
      <c r="AX21" s="131">
        <v>1</v>
      </c>
      <c r="AY21" s="131">
        <v>1</v>
      </c>
      <c r="AZ21" s="131">
        <v>1</v>
      </c>
      <c r="BA21" s="131">
        <v>1</v>
      </c>
      <c r="BB21" s="131">
        <v>2</v>
      </c>
      <c r="BC21" s="131">
        <v>0</v>
      </c>
      <c r="BD21" s="131">
        <v>1</v>
      </c>
      <c r="BE21" s="131">
        <v>1</v>
      </c>
      <c r="BF21" s="131">
        <v>0</v>
      </c>
      <c r="BG21" s="131">
        <v>2</v>
      </c>
    </row>
    <row r="22" spans="1:59" ht="12.75">
      <c r="A22" s="131">
        <v>121</v>
      </c>
      <c r="B22" s="131">
        <v>36</v>
      </c>
      <c r="C22" s="138">
        <v>0.975</v>
      </c>
      <c r="D22" s="138">
        <v>0.9916666666666667</v>
      </c>
      <c r="E22" s="117">
        <v>0.5822262725779968</v>
      </c>
      <c r="F22" s="117">
        <v>0.6141497126436782</v>
      </c>
      <c r="G22" s="138">
        <v>0.95</v>
      </c>
      <c r="H22" s="138">
        <v>0.9833333333333333</v>
      </c>
      <c r="I22" s="138">
        <v>1</v>
      </c>
      <c r="J22" s="138">
        <v>1</v>
      </c>
      <c r="K22" s="139">
        <v>0.5553399014778324</v>
      </c>
      <c r="L22" s="139">
        <v>0.5846454022988506</v>
      </c>
      <c r="M22" s="139">
        <v>0.59765</v>
      </c>
      <c r="N22" s="139">
        <v>0.6551166666666667</v>
      </c>
      <c r="O22" s="138">
        <v>1</v>
      </c>
      <c r="P22" s="138">
        <v>1</v>
      </c>
      <c r="Q22" s="138">
        <v>1</v>
      </c>
      <c r="R22" s="138">
        <v>1</v>
      </c>
      <c r="S22" s="138">
        <v>1</v>
      </c>
      <c r="T22" s="138">
        <v>1</v>
      </c>
      <c r="U22" s="138">
        <v>1</v>
      </c>
      <c r="V22" s="138">
        <v>1</v>
      </c>
      <c r="W22" s="139">
        <v>0.5797666666666667</v>
      </c>
      <c r="X22" s="139">
        <v>0.5387142857142857</v>
      </c>
      <c r="Y22" s="139">
        <v>0.6747000000000001</v>
      </c>
      <c r="Z22" s="139">
        <v>0.5357241379310346</v>
      </c>
      <c r="AA22" s="139">
        <v>0.5719655172413793</v>
      </c>
      <c r="AB22" s="139">
        <v>0.6335666666666667</v>
      </c>
      <c r="AC22" s="139">
        <v>0.6355333333333333</v>
      </c>
      <c r="AD22" s="139">
        <v>0.6155333333333333</v>
      </c>
      <c r="AE22" s="131">
        <v>1</v>
      </c>
      <c r="AF22" s="131">
        <v>1</v>
      </c>
      <c r="AG22" s="131">
        <v>0</v>
      </c>
      <c r="AH22" s="131">
        <v>1</v>
      </c>
      <c r="AI22" s="131">
        <v>0</v>
      </c>
      <c r="AJ22" s="131">
        <v>1</v>
      </c>
      <c r="AK22" s="131">
        <v>1</v>
      </c>
      <c r="AL22" s="131">
        <v>1</v>
      </c>
      <c r="AM22" s="131">
        <v>-1</v>
      </c>
      <c r="AN22" s="131">
        <v>0</v>
      </c>
      <c r="AO22" s="131">
        <v>1</v>
      </c>
      <c r="AP22" s="131">
        <v>0</v>
      </c>
      <c r="AQ22" s="131">
        <v>-1</v>
      </c>
      <c r="AR22" s="131">
        <v>1</v>
      </c>
      <c r="AS22" s="131">
        <v>2</v>
      </c>
      <c r="AT22" s="131">
        <v>0</v>
      </c>
      <c r="AU22" s="131">
        <v>2</v>
      </c>
      <c r="AV22" s="131">
        <v>1</v>
      </c>
      <c r="AW22" s="131">
        <v>0</v>
      </c>
      <c r="AX22" s="131">
        <v>1</v>
      </c>
      <c r="AY22" s="131">
        <v>1</v>
      </c>
      <c r="AZ22" s="131">
        <v>0</v>
      </c>
      <c r="BA22" s="131">
        <v>1</v>
      </c>
      <c r="BB22" s="131">
        <v>0</v>
      </c>
      <c r="BC22" s="131">
        <v>2</v>
      </c>
      <c r="BD22" s="131">
        <v>1</v>
      </c>
      <c r="BE22" s="131">
        <v>0</v>
      </c>
      <c r="BF22" s="131">
        <v>1</v>
      </c>
      <c r="BG22" s="131">
        <v>2</v>
      </c>
    </row>
    <row r="23" spans="1:59" ht="12.75">
      <c r="A23" s="131">
        <v>121</v>
      </c>
      <c r="B23" s="131">
        <v>37</v>
      </c>
      <c r="C23" s="138">
        <v>0.9416666666666667</v>
      </c>
      <c r="D23" s="138">
        <v>0.9833333333333333</v>
      </c>
      <c r="E23" s="117">
        <v>0.6111677586206897</v>
      </c>
      <c r="F23" s="117">
        <v>0.6231204022988507</v>
      </c>
      <c r="G23" s="138">
        <v>0.9833333333333333</v>
      </c>
      <c r="H23" s="138">
        <v>0.9666666666666667</v>
      </c>
      <c r="I23" s="138">
        <v>0.9166666666666666</v>
      </c>
      <c r="J23" s="138">
        <v>0.9833333333333333</v>
      </c>
      <c r="K23" s="139">
        <v>0.6543637931034482</v>
      </c>
      <c r="L23" s="139">
        <v>0.5567758620689656</v>
      </c>
      <c r="M23" s="139">
        <v>0.6214866666666666</v>
      </c>
      <c r="N23" s="139">
        <v>0.63595</v>
      </c>
      <c r="O23" s="138">
        <v>1</v>
      </c>
      <c r="P23" s="138">
        <v>1</v>
      </c>
      <c r="Q23" s="138">
        <v>1</v>
      </c>
      <c r="R23" s="138">
        <v>1</v>
      </c>
      <c r="S23" s="138">
        <v>1</v>
      </c>
      <c r="T23" s="138">
        <v>1</v>
      </c>
      <c r="U23" s="138">
        <v>1</v>
      </c>
      <c r="V23" s="138">
        <v>1</v>
      </c>
      <c r="W23" s="139">
        <v>0.5159310344827586</v>
      </c>
      <c r="X23" s="139">
        <v>0.59884</v>
      </c>
      <c r="Y23" s="139">
        <v>0.626</v>
      </c>
      <c r="Z23" s="139">
        <v>0.7039</v>
      </c>
      <c r="AA23" s="139">
        <v>0.6048275862068965</v>
      </c>
      <c r="AB23" s="139">
        <v>0.6459</v>
      </c>
      <c r="AC23" s="139">
        <v>0.5976206896551725</v>
      </c>
      <c r="AD23" s="139">
        <v>0.6441333333333333</v>
      </c>
      <c r="AE23" s="131">
        <v>1</v>
      </c>
      <c r="AF23" s="131">
        <v>0</v>
      </c>
      <c r="AG23" s="131">
        <v>1</v>
      </c>
      <c r="AH23" s="131">
        <v>1</v>
      </c>
      <c r="AI23" s="131">
        <v>0</v>
      </c>
      <c r="AJ23" s="131">
        <v>1</v>
      </c>
      <c r="AK23" s="131">
        <v>0</v>
      </c>
      <c r="AL23" s="131">
        <v>1</v>
      </c>
      <c r="AM23" s="131">
        <v>-1</v>
      </c>
      <c r="AN23" s="131">
        <v>1</v>
      </c>
      <c r="AO23" s="131">
        <v>0</v>
      </c>
      <c r="AP23" s="131">
        <v>-1</v>
      </c>
      <c r="AQ23" s="131">
        <v>1</v>
      </c>
      <c r="AR23" s="131">
        <v>1</v>
      </c>
      <c r="AS23" s="131">
        <v>1</v>
      </c>
      <c r="AT23" s="131">
        <v>1</v>
      </c>
      <c r="AU23" s="131">
        <v>2</v>
      </c>
      <c r="AV23" s="131">
        <v>0</v>
      </c>
      <c r="AW23" s="131">
        <v>1</v>
      </c>
      <c r="AX23" s="131">
        <v>1</v>
      </c>
      <c r="AY23" s="131">
        <v>1</v>
      </c>
      <c r="AZ23" s="131">
        <v>0</v>
      </c>
      <c r="BA23" s="131">
        <v>1</v>
      </c>
      <c r="BB23" s="131">
        <v>2</v>
      </c>
      <c r="BC23" s="131">
        <v>0</v>
      </c>
      <c r="BD23" s="131">
        <v>1</v>
      </c>
      <c r="BE23" s="131">
        <v>0</v>
      </c>
      <c r="BF23" s="131">
        <v>1</v>
      </c>
      <c r="BG23" s="131">
        <v>2</v>
      </c>
    </row>
    <row r="24" spans="1:59" ht="12.75">
      <c r="A24" s="131">
        <v>121</v>
      </c>
      <c r="B24" s="131">
        <v>38</v>
      </c>
      <c r="C24" s="138">
        <v>1</v>
      </c>
      <c r="D24" s="138">
        <v>0.975</v>
      </c>
      <c r="E24" s="117">
        <v>0.751475</v>
      </c>
      <c r="F24" s="117">
        <v>0.6592359400656814</v>
      </c>
      <c r="G24" s="138">
        <v>1</v>
      </c>
      <c r="H24" s="138">
        <v>0.9833333333333333</v>
      </c>
      <c r="I24" s="138">
        <v>0.9666666666666667</v>
      </c>
      <c r="J24" s="138">
        <v>1</v>
      </c>
      <c r="K24" s="139">
        <v>0.7141666666666667</v>
      </c>
      <c r="L24" s="139">
        <v>0.6918206896551724</v>
      </c>
      <c r="M24" s="139">
        <v>0.6613345238095238</v>
      </c>
      <c r="N24" s="139">
        <v>0.7541</v>
      </c>
      <c r="O24" s="138">
        <v>1</v>
      </c>
      <c r="P24" s="138">
        <v>1</v>
      </c>
      <c r="Q24" s="138">
        <v>1</v>
      </c>
      <c r="R24" s="138">
        <v>1</v>
      </c>
      <c r="S24" s="138">
        <v>1</v>
      </c>
      <c r="T24" s="138">
        <v>1</v>
      </c>
      <c r="U24" s="138">
        <v>1</v>
      </c>
      <c r="V24" s="138">
        <v>1</v>
      </c>
      <c r="W24" s="139">
        <v>0.6536333333333333</v>
      </c>
      <c r="X24" s="139">
        <v>0.7223999999999999</v>
      </c>
      <c r="Y24" s="139">
        <v>0.8158666666666666</v>
      </c>
      <c r="Z24" s="139">
        <v>0.814</v>
      </c>
      <c r="AA24" s="139">
        <v>0.6690357142857143</v>
      </c>
      <c r="AB24" s="139">
        <v>0.6942</v>
      </c>
      <c r="AC24" s="139">
        <v>0.6612413793103449</v>
      </c>
      <c r="AD24" s="139">
        <v>0.6124666666666667</v>
      </c>
      <c r="AE24" s="131">
        <v>1</v>
      </c>
      <c r="AF24" s="131">
        <v>1</v>
      </c>
      <c r="AG24" s="131">
        <v>0</v>
      </c>
      <c r="AH24" s="131">
        <v>0</v>
      </c>
      <c r="AI24" s="131">
        <v>0</v>
      </c>
      <c r="AJ24" s="131">
        <v>0</v>
      </c>
      <c r="AK24" s="131">
        <v>0</v>
      </c>
      <c r="AL24" s="131">
        <v>0</v>
      </c>
      <c r="AM24" s="131">
        <v>0</v>
      </c>
      <c r="AN24" s="131">
        <v>-1</v>
      </c>
      <c r="AO24" s="131">
        <v>0</v>
      </c>
      <c r="AP24" s="131">
        <v>-1</v>
      </c>
      <c r="AQ24" s="131">
        <v>1</v>
      </c>
      <c r="AR24" s="131">
        <v>1</v>
      </c>
      <c r="AS24" s="131">
        <v>1</v>
      </c>
      <c r="AT24" s="131">
        <v>1</v>
      </c>
      <c r="AU24" s="131">
        <v>0</v>
      </c>
      <c r="AV24" s="131">
        <v>1</v>
      </c>
      <c r="AW24" s="131">
        <v>1</v>
      </c>
      <c r="AX24" s="131">
        <v>0</v>
      </c>
      <c r="AY24" s="131">
        <v>0</v>
      </c>
      <c r="AZ24" s="131">
        <v>0</v>
      </c>
      <c r="BA24" s="131">
        <v>0</v>
      </c>
      <c r="BB24" s="131">
        <v>1</v>
      </c>
      <c r="BC24" s="131">
        <v>0</v>
      </c>
      <c r="BD24" s="131">
        <v>2</v>
      </c>
      <c r="BE24" s="131">
        <v>0</v>
      </c>
      <c r="BF24" s="131">
        <v>2</v>
      </c>
      <c r="BG24" s="131">
        <v>1</v>
      </c>
    </row>
    <row r="25" spans="1:59" ht="12.75">
      <c r="A25" s="131">
        <v>121</v>
      </c>
      <c r="B25" s="131">
        <v>39</v>
      </c>
      <c r="C25" s="138">
        <v>0.9333333333333333</v>
      </c>
      <c r="D25" s="138">
        <v>0.9833333333333333</v>
      </c>
      <c r="E25" s="117">
        <v>0.5471684981684981</v>
      </c>
      <c r="F25" s="117">
        <v>0.630612643678161</v>
      </c>
      <c r="G25" s="138">
        <v>0.9333333333333333</v>
      </c>
      <c r="H25" s="138">
        <v>0.95</v>
      </c>
      <c r="I25" s="138">
        <v>0.9666666666666667</v>
      </c>
      <c r="J25" s="138">
        <v>0.9833333333333333</v>
      </c>
      <c r="K25" s="139">
        <v>0.627951282051282</v>
      </c>
      <c r="L25" s="139">
        <v>0.5435868226600985</v>
      </c>
      <c r="M25" s="139">
        <v>0.5981678571428573</v>
      </c>
      <c r="N25" s="139">
        <v>0.5858563218390804</v>
      </c>
      <c r="O25" s="138">
        <v>1</v>
      </c>
      <c r="P25" s="138">
        <v>1</v>
      </c>
      <c r="Q25" s="138">
        <v>1</v>
      </c>
      <c r="R25" s="138">
        <v>1</v>
      </c>
      <c r="S25" s="138">
        <v>1</v>
      </c>
      <c r="T25" s="138">
        <v>1</v>
      </c>
      <c r="U25" s="138">
        <v>1</v>
      </c>
      <c r="V25" s="138">
        <v>1</v>
      </c>
      <c r="W25" s="139">
        <v>0.45503571428571427</v>
      </c>
      <c r="X25" s="139">
        <v>0.5593333333333333</v>
      </c>
      <c r="Y25" s="139">
        <v>0.5545357142857144</v>
      </c>
      <c r="Z25" s="139">
        <v>0.6197692307692307</v>
      </c>
      <c r="AA25" s="139">
        <v>0.6123793103448275</v>
      </c>
      <c r="AB25" s="139">
        <v>0.6321379310344828</v>
      </c>
      <c r="AC25" s="139">
        <v>0.6361333333333333</v>
      </c>
      <c r="AD25" s="139">
        <v>0.6417999999999999</v>
      </c>
      <c r="AE25" s="131">
        <v>1</v>
      </c>
      <c r="AF25" s="131">
        <v>0</v>
      </c>
      <c r="AG25" s="131">
        <v>0</v>
      </c>
      <c r="AH25" s="131">
        <v>1</v>
      </c>
      <c r="AI25" s="131">
        <v>0</v>
      </c>
      <c r="AJ25" s="131">
        <v>1</v>
      </c>
      <c r="AK25" s="131">
        <v>1</v>
      </c>
      <c r="AL25" s="131">
        <v>-1</v>
      </c>
      <c r="AM25" s="131">
        <v>0</v>
      </c>
      <c r="AN25" s="131">
        <v>1</v>
      </c>
      <c r="AO25" s="131">
        <v>-1</v>
      </c>
      <c r="AP25" s="131">
        <v>0</v>
      </c>
      <c r="AQ25" s="131">
        <v>1</v>
      </c>
      <c r="AR25" s="131">
        <v>0</v>
      </c>
      <c r="AS25" s="131">
        <v>2</v>
      </c>
      <c r="AT25" s="131">
        <v>1</v>
      </c>
      <c r="AU25" s="131">
        <v>0</v>
      </c>
      <c r="AV25" s="131">
        <v>1</v>
      </c>
      <c r="AW25" s="131">
        <v>0</v>
      </c>
      <c r="AX25" s="131">
        <v>0</v>
      </c>
      <c r="AY25" s="131">
        <v>1</v>
      </c>
      <c r="AZ25" s="131">
        <v>1</v>
      </c>
      <c r="BA25" s="131">
        <v>0</v>
      </c>
      <c r="BB25" s="131">
        <v>0</v>
      </c>
      <c r="BC25" s="131">
        <v>1</v>
      </c>
      <c r="BD25" s="131">
        <v>2</v>
      </c>
      <c r="BE25" s="131">
        <v>1</v>
      </c>
      <c r="BF25" s="131">
        <v>2</v>
      </c>
      <c r="BG25" s="131">
        <v>0</v>
      </c>
    </row>
    <row r="26" spans="1:59" ht="12.75">
      <c r="A26" s="131">
        <v>121</v>
      </c>
      <c r="B26" s="131">
        <v>40</v>
      </c>
      <c r="C26" s="138">
        <v>0.975</v>
      </c>
      <c r="D26" s="138">
        <v>0.9916666666666667</v>
      </c>
      <c r="E26" s="117">
        <v>0.5284411535303776</v>
      </c>
      <c r="F26" s="117">
        <v>0.6015701149425287</v>
      </c>
      <c r="G26" s="138">
        <v>0.9666666666666667</v>
      </c>
      <c r="H26" s="138">
        <v>1</v>
      </c>
      <c r="I26" s="138">
        <v>0.9833333333333333</v>
      </c>
      <c r="J26" s="138">
        <v>0.9833333333333333</v>
      </c>
      <c r="K26" s="139">
        <v>0.5496869047619047</v>
      </c>
      <c r="L26" s="139">
        <v>0.4830500000000001</v>
      </c>
      <c r="M26" s="139">
        <v>0.6393787356321838</v>
      </c>
      <c r="N26" s="139">
        <v>0.5879068965517241</v>
      </c>
      <c r="O26" s="138">
        <v>1</v>
      </c>
      <c r="P26" s="138">
        <v>1</v>
      </c>
      <c r="Q26" s="138">
        <v>1</v>
      </c>
      <c r="R26" s="138">
        <v>1</v>
      </c>
      <c r="S26" s="138">
        <v>1</v>
      </c>
      <c r="T26" s="138">
        <v>1</v>
      </c>
      <c r="U26" s="138">
        <v>1</v>
      </c>
      <c r="V26" s="138">
        <v>1</v>
      </c>
      <c r="W26" s="139">
        <v>0.38053333333333333</v>
      </c>
      <c r="X26" s="139">
        <v>0.5191071428571429</v>
      </c>
      <c r="Y26" s="139">
        <v>0.6367241379310346</v>
      </c>
      <c r="Z26" s="139">
        <v>0.5774</v>
      </c>
      <c r="AA26" s="139">
        <v>0.5802666666666666</v>
      </c>
      <c r="AB26" s="139">
        <v>0.6420333333333333</v>
      </c>
      <c r="AC26" s="139">
        <v>0.5984137931034482</v>
      </c>
      <c r="AD26" s="139">
        <v>0.5855666666666667</v>
      </c>
      <c r="AE26" s="131">
        <v>1</v>
      </c>
      <c r="AF26" s="131">
        <v>0</v>
      </c>
      <c r="AG26" s="131">
        <v>0</v>
      </c>
      <c r="AH26" s="131">
        <v>1</v>
      </c>
      <c r="AI26" s="131">
        <v>0</v>
      </c>
      <c r="AJ26" s="131">
        <v>1</v>
      </c>
      <c r="AK26" s="131">
        <v>0</v>
      </c>
      <c r="AL26" s="131">
        <v>1</v>
      </c>
      <c r="AM26" s="131">
        <v>1</v>
      </c>
      <c r="AN26" s="131">
        <v>-1</v>
      </c>
      <c r="AO26" s="131">
        <v>1</v>
      </c>
      <c r="AP26" s="131">
        <v>0</v>
      </c>
      <c r="AQ26" s="131">
        <v>-1</v>
      </c>
      <c r="AR26" s="131">
        <v>0</v>
      </c>
      <c r="AS26" s="131">
        <v>2</v>
      </c>
      <c r="AT26" s="131">
        <v>0</v>
      </c>
      <c r="AU26" s="131">
        <v>1</v>
      </c>
      <c r="AV26" s="131">
        <v>1</v>
      </c>
      <c r="AW26" s="131">
        <v>0</v>
      </c>
      <c r="AX26" s="131">
        <v>0</v>
      </c>
      <c r="AY26" s="131">
        <v>1</v>
      </c>
      <c r="AZ26" s="131">
        <v>0</v>
      </c>
      <c r="BA26" s="131">
        <v>1</v>
      </c>
      <c r="BB26" s="131">
        <v>0</v>
      </c>
      <c r="BC26" s="131">
        <v>2</v>
      </c>
      <c r="BD26" s="131">
        <v>1</v>
      </c>
      <c r="BE26" s="131">
        <v>2</v>
      </c>
      <c r="BF26" s="131">
        <v>1</v>
      </c>
      <c r="BG26" s="131">
        <v>0</v>
      </c>
    </row>
    <row r="27" spans="1:59" ht="12.75">
      <c r="A27" s="131">
        <v>121</v>
      </c>
      <c r="B27" s="131">
        <v>41</v>
      </c>
      <c r="C27" s="138">
        <v>0.975</v>
      </c>
      <c r="D27" s="138">
        <v>1</v>
      </c>
      <c r="E27" s="117">
        <v>0.3422353448275862</v>
      </c>
      <c r="F27" s="117">
        <v>0.5562166666666667</v>
      </c>
      <c r="G27" s="138">
        <v>0.9833333333333333</v>
      </c>
      <c r="H27" s="138">
        <v>0.9833333333333333</v>
      </c>
      <c r="I27" s="138">
        <v>0.9833333333333333</v>
      </c>
      <c r="J27" s="138">
        <v>1</v>
      </c>
      <c r="K27" s="139">
        <v>0.3620885057471264</v>
      </c>
      <c r="L27" s="139">
        <v>0.49232988505747133</v>
      </c>
      <c r="M27" s="139">
        <v>0.4784689655172414</v>
      </c>
      <c r="N27" s="139">
        <v>0.46401666666666663</v>
      </c>
      <c r="O27" s="138">
        <v>1</v>
      </c>
      <c r="P27" s="138">
        <v>1</v>
      </c>
      <c r="Q27" s="138">
        <v>1</v>
      </c>
      <c r="R27" s="138">
        <v>1</v>
      </c>
      <c r="S27" s="138">
        <v>1</v>
      </c>
      <c r="T27" s="138">
        <v>1</v>
      </c>
      <c r="U27" s="138">
        <v>1</v>
      </c>
      <c r="V27" s="138">
        <v>1</v>
      </c>
      <c r="W27" s="139">
        <v>0.20831034482758623</v>
      </c>
      <c r="X27" s="139">
        <v>0.38613793103448274</v>
      </c>
      <c r="Y27" s="139">
        <v>0.36569999999999997</v>
      </c>
      <c r="Z27" s="139">
        <v>0.40879310344827585</v>
      </c>
      <c r="AA27" s="139">
        <v>0.5158666666666667</v>
      </c>
      <c r="AB27" s="139">
        <v>0.5758666666666666</v>
      </c>
      <c r="AC27" s="139">
        <v>0.5623333333333334</v>
      </c>
      <c r="AD27" s="139">
        <v>0.5708</v>
      </c>
      <c r="AE27" s="131">
        <v>1</v>
      </c>
      <c r="AF27" s="131">
        <v>0</v>
      </c>
      <c r="AG27" s="131">
        <v>1</v>
      </c>
      <c r="AH27" s="131">
        <v>1</v>
      </c>
      <c r="AI27" s="131">
        <v>0</v>
      </c>
      <c r="AJ27" s="131">
        <v>1</v>
      </c>
      <c r="AK27" s="131">
        <v>0</v>
      </c>
      <c r="AL27" s="131">
        <v>1</v>
      </c>
      <c r="AM27" s="131">
        <v>-1</v>
      </c>
      <c r="AN27" s="131">
        <v>1</v>
      </c>
      <c r="AO27" s="131">
        <v>1</v>
      </c>
      <c r="AP27" s="131">
        <v>1</v>
      </c>
      <c r="AQ27" s="131">
        <v>-1</v>
      </c>
      <c r="AR27" s="131">
        <v>0</v>
      </c>
      <c r="AS27" s="131">
        <v>1</v>
      </c>
      <c r="AT27" s="131">
        <v>2</v>
      </c>
      <c r="AU27" s="131">
        <v>1</v>
      </c>
      <c r="AV27" s="131">
        <v>1</v>
      </c>
      <c r="AW27" s="131">
        <v>1</v>
      </c>
      <c r="AX27" s="131">
        <v>0</v>
      </c>
      <c r="AY27" s="131">
        <v>0</v>
      </c>
      <c r="AZ27" s="131">
        <v>1</v>
      </c>
      <c r="BA27" s="131">
        <v>1</v>
      </c>
      <c r="BB27" s="131">
        <v>1</v>
      </c>
      <c r="BC27" s="131">
        <v>2</v>
      </c>
      <c r="BD27" s="131">
        <v>0</v>
      </c>
      <c r="BE27" s="131">
        <v>2</v>
      </c>
      <c r="BF27" s="131">
        <v>0</v>
      </c>
      <c r="BG27" s="131">
        <v>1</v>
      </c>
    </row>
    <row r="28" spans="1:59" ht="12.75">
      <c r="A28" s="131">
        <v>121</v>
      </c>
      <c r="B28" s="131">
        <v>42</v>
      </c>
      <c r="C28" s="138">
        <v>0.9666666666666667</v>
      </c>
      <c r="D28" s="138">
        <v>0.9833333333333333</v>
      </c>
      <c r="E28" s="117">
        <v>0.42077243431855504</v>
      </c>
      <c r="F28" s="117">
        <v>0.5992689655172414</v>
      </c>
      <c r="G28" s="138">
        <v>0.9833333333333333</v>
      </c>
      <c r="H28" s="138">
        <v>1</v>
      </c>
      <c r="I28" s="138">
        <v>0.9666666666666667</v>
      </c>
      <c r="J28" s="138">
        <v>0.95</v>
      </c>
      <c r="K28" s="139">
        <v>0.45888103448275863</v>
      </c>
      <c r="L28" s="139">
        <v>0.47766666666666663</v>
      </c>
      <c r="M28" s="139">
        <v>0.5555344827586207</v>
      </c>
      <c r="N28" s="139">
        <v>0.5480006157635469</v>
      </c>
      <c r="O28" s="138">
        <v>1</v>
      </c>
      <c r="P28" s="138">
        <v>1</v>
      </c>
      <c r="Q28" s="138">
        <v>1</v>
      </c>
      <c r="R28" s="138">
        <v>1</v>
      </c>
      <c r="S28" s="138">
        <v>1</v>
      </c>
      <c r="T28" s="138">
        <v>1</v>
      </c>
      <c r="U28" s="138">
        <v>1</v>
      </c>
      <c r="V28" s="138">
        <v>1</v>
      </c>
      <c r="W28" s="139">
        <v>0.3328620689655173</v>
      </c>
      <c r="X28" s="139">
        <v>0.38643333333333335</v>
      </c>
      <c r="Y28" s="139">
        <v>0.44875862068965516</v>
      </c>
      <c r="Z28" s="139">
        <v>0.5150357142857144</v>
      </c>
      <c r="AA28" s="139">
        <v>0.6623103448275862</v>
      </c>
      <c r="AB28" s="139">
        <v>0.5849</v>
      </c>
      <c r="AC28" s="139">
        <v>0.5809655172413793</v>
      </c>
      <c r="AD28" s="139">
        <v>0.5689</v>
      </c>
      <c r="AE28" s="131">
        <v>1</v>
      </c>
      <c r="AF28" s="131">
        <v>0</v>
      </c>
      <c r="AG28" s="131">
        <v>0</v>
      </c>
      <c r="AH28" s="131">
        <v>1</v>
      </c>
      <c r="AI28" s="131">
        <v>1</v>
      </c>
      <c r="AJ28" s="131">
        <v>1</v>
      </c>
      <c r="AK28" s="131">
        <v>1</v>
      </c>
      <c r="AL28" s="131">
        <v>1</v>
      </c>
      <c r="AM28" s="131">
        <v>1</v>
      </c>
      <c r="AN28" s="131">
        <v>-1</v>
      </c>
      <c r="AO28" s="131">
        <v>1</v>
      </c>
      <c r="AP28" s="131">
        <v>0</v>
      </c>
      <c r="AQ28" s="131">
        <v>-1</v>
      </c>
      <c r="AR28" s="131">
        <v>0</v>
      </c>
      <c r="AS28" s="131">
        <v>1</v>
      </c>
      <c r="AT28" s="131">
        <v>1</v>
      </c>
      <c r="AU28" s="131">
        <v>2</v>
      </c>
      <c r="AV28" s="131">
        <v>0</v>
      </c>
      <c r="AW28" s="131">
        <v>0</v>
      </c>
      <c r="AX28" s="131">
        <v>1</v>
      </c>
      <c r="AY28" s="131">
        <v>1</v>
      </c>
      <c r="AZ28" s="131">
        <v>1</v>
      </c>
      <c r="BA28" s="131">
        <v>1</v>
      </c>
      <c r="BB28" s="131">
        <v>2</v>
      </c>
      <c r="BC28" s="131">
        <v>1</v>
      </c>
      <c r="BD28" s="131">
        <v>0</v>
      </c>
      <c r="BE28" s="131">
        <v>1</v>
      </c>
      <c r="BF28" s="131">
        <v>0</v>
      </c>
      <c r="BG28" s="131">
        <v>2</v>
      </c>
    </row>
    <row r="29" spans="1:59" ht="12.75">
      <c r="A29" s="131">
        <v>121</v>
      </c>
      <c r="B29" s="131">
        <v>44</v>
      </c>
      <c r="C29" s="138">
        <v>0.8666666666666667</v>
      </c>
      <c r="D29" s="138">
        <v>0.9416666666666667</v>
      </c>
      <c r="E29" s="117">
        <v>0.4643850057953318</v>
      </c>
      <c r="F29" s="117">
        <v>0.635773729702609</v>
      </c>
      <c r="G29" s="138">
        <v>0.9166666666666666</v>
      </c>
      <c r="H29" s="138">
        <v>0.9166666666666666</v>
      </c>
      <c r="I29" s="138">
        <v>0.9166666666666666</v>
      </c>
      <c r="J29" s="138">
        <v>0.8666666666666667</v>
      </c>
      <c r="K29" s="139">
        <v>0.559026525198939</v>
      </c>
      <c r="L29" s="139">
        <v>0.48210780423280425</v>
      </c>
      <c r="M29" s="139">
        <v>0.6193578042328043</v>
      </c>
      <c r="N29" s="139">
        <v>0.5398253373313344</v>
      </c>
      <c r="O29" s="138">
        <v>1</v>
      </c>
      <c r="P29" s="138">
        <v>1</v>
      </c>
      <c r="Q29" s="138">
        <v>1</v>
      </c>
      <c r="R29" s="138">
        <v>1</v>
      </c>
      <c r="S29" s="138">
        <v>1</v>
      </c>
      <c r="T29" s="138">
        <v>1</v>
      </c>
      <c r="U29" s="138">
        <v>1</v>
      </c>
      <c r="V29" s="138">
        <v>1</v>
      </c>
      <c r="W29" s="139">
        <v>0.34217857142857144</v>
      </c>
      <c r="X29" s="139">
        <v>0.5098461538461538</v>
      </c>
      <c r="Y29" s="139">
        <v>0.598037037037037</v>
      </c>
      <c r="Z29" s="139">
        <v>0.4074782608695652</v>
      </c>
      <c r="AA29" s="139">
        <v>0.6082068965517242</v>
      </c>
      <c r="AB29" s="139">
        <v>0.6721724137931034</v>
      </c>
      <c r="AC29" s="139">
        <v>0.622037037037037</v>
      </c>
      <c r="AD29" s="139">
        <v>0.6406785714285714</v>
      </c>
      <c r="AE29" s="131">
        <v>1</v>
      </c>
      <c r="AF29" s="131">
        <v>1</v>
      </c>
      <c r="AG29" s="131">
        <v>1</v>
      </c>
      <c r="AH29" s="131">
        <v>1</v>
      </c>
      <c r="AI29" s="131">
        <v>1</v>
      </c>
      <c r="AJ29" s="131">
        <v>1</v>
      </c>
      <c r="AK29" s="131">
        <v>1</v>
      </c>
      <c r="AL29" s="131">
        <v>1</v>
      </c>
      <c r="AM29" s="131">
        <v>1</v>
      </c>
      <c r="AN29" s="131">
        <v>-1</v>
      </c>
      <c r="AO29" s="131">
        <v>1</v>
      </c>
      <c r="AP29" s="131">
        <v>-1</v>
      </c>
      <c r="AQ29" s="131">
        <v>1</v>
      </c>
      <c r="AR29" s="131">
        <v>1</v>
      </c>
      <c r="AS29" s="131">
        <v>2</v>
      </c>
      <c r="AT29" s="131">
        <v>2</v>
      </c>
      <c r="AU29" s="131">
        <v>2</v>
      </c>
      <c r="AV29" s="131">
        <v>1</v>
      </c>
      <c r="AW29" s="131">
        <v>1</v>
      </c>
      <c r="AX29" s="131">
        <v>1</v>
      </c>
      <c r="AY29" s="131">
        <v>1</v>
      </c>
      <c r="AZ29" s="131">
        <v>1</v>
      </c>
      <c r="BA29" s="131">
        <v>1</v>
      </c>
      <c r="BB29" s="131">
        <v>1</v>
      </c>
      <c r="BC29" s="131">
        <v>2</v>
      </c>
      <c r="BD29" s="131">
        <v>0</v>
      </c>
      <c r="BE29" s="131">
        <v>0</v>
      </c>
      <c r="BF29" s="131">
        <v>2</v>
      </c>
      <c r="BG29" s="131">
        <v>1</v>
      </c>
    </row>
    <row r="30" spans="1:59" ht="12.75">
      <c r="A30" s="131">
        <v>121</v>
      </c>
      <c r="B30" s="131">
        <v>45</v>
      </c>
      <c r="C30" s="138">
        <v>0.9166666666666666</v>
      </c>
      <c r="D30" s="138">
        <v>0.9166666666666666</v>
      </c>
      <c r="E30" s="117">
        <v>0.4845704365079365</v>
      </c>
      <c r="F30" s="117">
        <v>0.5751047745358089</v>
      </c>
      <c r="G30" s="138">
        <v>0.9333333333333333</v>
      </c>
      <c r="H30" s="138">
        <v>0.9</v>
      </c>
      <c r="I30" s="138">
        <v>0.8833333333333333</v>
      </c>
      <c r="J30" s="138">
        <v>0.95</v>
      </c>
      <c r="K30" s="139">
        <v>0.5647120051085568</v>
      </c>
      <c r="L30" s="139">
        <v>0.48917857142857146</v>
      </c>
      <c r="M30" s="139">
        <v>0.4793126780626781</v>
      </c>
      <c r="N30" s="139">
        <v>0.5861471674876848</v>
      </c>
      <c r="O30" s="138">
        <v>1</v>
      </c>
      <c r="P30" s="138">
        <v>1</v>
      </c>
      <c r="Q30" s="138">
        <v>1</v>
      </c>
      <c r="R30" s="138">
        <v>1</v>
      </c>
      <c r="S30" s="138">
        <v>1</v>
      </c>
      <c r="T30" s="138">
        <v>1</v>
      </c>
      <c r="U30" s="138">
        <v>1</v>
      </c>
      <c r="V30" s="138">
        <v>1</v>
      </c>
      <c r="W30" s="139">
        <v>0.3977407407407408</v>
      </c>
      <c r="X30" s="139">
        <v>0.5821481481481482</v>
      </c>
      <c r="Y30" s="139">
        <v>0.38385714285714284</v>
      </c>
      <c r="Z30" s="139">
        <v>0.5745357142857144</v>
      </c>
      <c r="AA30" s="139">
        <v>0.5977586206896551</v>
      </c>
      <c r="AB30" s="139">
        <v>0.5945</v>
      </c>
      <c r="AC30" s="139">
        <v>0.5472758620689655</v>
      </c>
      <c r="AD30" s="139">
        <v>0.5608846153846153</v>
      </c>
      <c r="AE30" s="131">
        <v>0</v>
      </c>
      <c r="AF30" s="131">
        <v>0</v>
      </c>
      <c r="AG30" s="131">
        <v>0</v>
      </c>
      <c r="AH30" s="131">
        <v>1</v>
      </c>
      <c r="AI30" s="131">
        <v>1</v>
      </c>
      <c r="AJ30" s="131">
        <v>1</v>
      </c>
      <c r="AK30" s="131">
        <v>1</v>
      </c>
      <c r="AL30" s="131">
        <v>1</v>
      </c>
      <c r="AM30" s="131">
        <v>1</v>
      </c>
      <c r="AN30" s="131">
        <v>-1</v>
      </c>
      <c r="AO30" s="131">
        <v>-1</v>
      </c>
      <c r="AP30" s="131">
        <v>0</v>
      </c>
      <c r="AQ30" s="131">
        <v>0</v>
      </c>
      <c r="AR30" s="131">
        <v>0</v>
      </c>
      <c r="AS30" s="131">
        <v>1</v>
      </c>
      <c r="AT30" s="131">
        <v>1</v>
      </c>
      <c r="AU30" s="131">
        <v>1</v>
      </c>
      <c r="AV30" s="131">
        <v>0</v>
      </c>
      <c r="AW30" s="131">
        <v>0</v>
      </c>
      <c r="AX30" s="131">
        <v>0</v>
      </c>
      <c r="AY30" s="131">
        <v>1</v>
      </c>
      <c r="AZ30" s="131">
        <v>1</v>
      </c>
      <c r="BA30" s="131">
        <v>1</v>
      </c>
      <c r="BB30" s="131">
        <v>1</v>
      </c>
      <c r="BC30" s="131">
        <v>0</v>
      </c>
      <c r="BD30" s="131">
        <v>2</v>
      </c>
      <c r="BE30" s="131">
        <v>1</v>
      </c>
      <c r="BF30" s="131">
        <v>2</v>
      </c>
      <c r="BG30" s="131">
        <v>0</v>
      </c>
    </row>
    <row r="31" spans="1:59" ht="12.75">
      <c r="A31" s="131">
        <v>121</v>
      </c>
      <c r="B31" s="131">
        <v>46</v>
      </c>
      <c r="C31" s="138">
        <v>0.9083333333333333</v>
      </c>
      <c r="D31" s="138">
        <v>0.9833333333333333</v>
      </c>
      <c r="E31" s="117">
        <v>0.5519068179585421</v>
      </c>
      <c r="F31" s="117">
        <v>0.7099724137931035</v>
      </c>
      <c r="G31" s="138">
        <v>0.95</v>
      </c>
      <c r="H31" s="138">
        <v>0.9333333333333333</v>
      </c>
      <c r="I31" s="138">
        <v>0.9166666666666666</v>
      </c>
      <c r="J31" s="138">
        <v>0.9833333333333333</v>
      </c>
      <c r="K31" s="139">
        <v>0.6481092592592592</v>
      </c>
      <c r="L31" s="139">
        <v>0.6337643678160919</v>
      </c>
      <c r="M31" s="139">
        <v>0.624106100795756</v>
      </c>
      <c r="N31" s="139">
        <v>0.617778735632184</v>
      </c>
      <c r="O31" s="138">
        <v>1</v>
      </c>
      <c r="P31" s="138">
        <v>1</v>
      </c>
      <c r="Q31" s="138">
        <v>1</v>
      </c>
      <c r="R31" s="138">
        <v>1</v>
      </c>
      <c r="S31" s="138">
        <v>1</v>
      </c>
      <c r="T31" s="138">
        <v>1</v>
      </c>
      <c r="U31" s="138">
        <v>1</v>
      </c>
      <c r="V31" s="138">
        <v>1</v>
      </c>
      <c r="W31" s="139">
        <v>0.5003846153846153</v>
      </c>
      <c r="X31" s="139">
        <v>0.5548518518518518</v>
      </c>
      <c r="Y31" s="139">
        <v>0.5427241379310346</v>
      </c>
      <c r="Z31" s="139">
        <v>0.6096666666666666</v>
      </c>
      <c r="AA31" s="139">
        <v>0.6578620689655172</v>
      </c>
      <c r="AB31" s="139">
        <v>0.7413666666666667</v>
      </c>
      <c r="AC31" s="139">
        <v>0.7478275862068965</v>
      </c>
      <c r="AD31" s="139">
        <v>0.6928333333333334</v>
      </c>
      <c r="AE31" s="131">
        <v>1</v>
      </c>
      <c r="AF31" s="131">
        <v>0</v>
      </c>
      <c r="AG31" s="131">
        <v>0</v>
      </c>
      <c r="AH31" s="131">
        <v>1</v>
      </c>
      <c r="AI31" s="131">
        <v>0</v>
      </c>
      <c r="AJ31" s="131">
        <v>1</v>
      </c>
      <c r="AK31" s="131">
        <v>0</v>
      </c>
      <c r="AL31" s="131">
        <v>1</v>
      </c>
      <c r="AM31" s="131">
        <v>-1</v>
      </c>
      <c r="AN31" s="131">
        <v>1</v>
      </c>
      <c r="AO31" s="131">
        <v>1</v>
      </c>
      <c r="AP31" s="131">
        <v>0</v>
      </c>
      <c r="AQ31" s="131">
        <v>0</v>
      </c>
      <c r="AR31" s="131">
        <v>-1</v>
      </c>
      <c r="AS31" s="131">
        <v>1</v>
      </c>
      <c r="AT31" s="131">
        <v>2</v>
      </c>
      <c r="AU31" s="131">
        <v>0</v>
      </c>
      <c r="AV31" s="131">
        <v>0</v>
      </c>
      <c r="AW31" s="131">
        <v>1</v>
      </c>
      <c r="AX31" s="131">
        <v>0</v>
      </c>
      <c r="AY31" s="131">
        <v>1</v>
      </c>
      <c r="AZ31" s="131">
        <v>1</v>
      </c>
      <c r="BA31" s="131">
        <v>0</v>
      </c>
      <c r="BB31" s="131">
        <v>1</v>
      </c>
      <c r="BC31" s="131">
        <v>0</v>
      </c>
      <c r="BD31" s="131">
        <v>2</v>
      </c>
      <c r="BE31" s="131">
        <v>0</v>
      </c>
      <c r="BF31" s="131">
        <v>2</v>
      </c>
      <c r="BG31" s="131">
        <v>1</v>
      </c>
    </row>
    <row r="32" spans="1:59" ht="12.75">
      <c r="A32" s="131">
        <v>121</v>
      </c>
      <c r="B32" s="131">
        <v>47</v>
      </c>
      <c r="C32" s="138">
        <v>0.9666666666666667</v>
      </c>
      <c r="D32" s="138">
        <v>0.9833333333333333</v>
      </c>
      <c r="E32" s="117">
        <v>0.3797978653530378</v>
      </c>
      <c r="F32" s="117">
        <v>0.5896974137931035</v>
      </c>
      <c r="G32" s="138">
        <v>0.9833333333333333</v>
      </c>
      <c r="H32" s="138">
        <v>0.9666666666666667</v>
      </c>
      <c r="I32" s="138">
        <v>0.9666666666666667</v>
      </c>
      <c r="J32" s="138">
        <v>0.9833333333333333</v>
      </c>
      <c r="K32" s="139">
        <v>0.4776080459770115</v>
      </c>
      <c r="L32" s="139">
        <v>0.39955172413793105</v>
      </c>
      <c r="M32" s="139">
        <v>0.5379928571428572</v>
      </c>
      <c r="N32" s="139">
        <v>0.5238379310344827</v>
      </c>
      <c r="O32" s="138">
        <v>1</v>
      </c>
      <c r="P32" s="138">
        <v>1</v>
      </c>
      <c r="Q32" s="138">
        <v>1</v>
      </c>
      <c r="R32" s="138">
        <v>1</v>
      </c>
      <c r="S32" s="138">
        <v>1</v>
      </c>
      <c r="T32" s="138">
        <v>1</v>
      </c>
      <c r="U32" s="138">
        <v>1</v>
      </c>
      <c r="V32" s="138">
        <v>1</v>
      </c>
      <c r="W32" s="139">
        <v>0.23189655172413792</v>
      </c>
      <c r="X32" s="139">
        <v>0.4362857142857143</v>
      </c>
      <c r="Y32" s="139">
        <v>0.3957333333333333</v>
      </c>
      <c r="Z32" s="139">
        <v>0.45527586206896553</v>
      </c>
      <c r="AA32" s="139">
        <v>0.5594827586206896</v>
      </c>
      <c r="AB32" s="139">
        <v>0.6397</v>
      </c>
      <c r="AC32" s="139">
        <v>0.5672068965517242</v>
      </c>
      <c r="AD32" s="139">
        <v>0.5923999999999999</v>
      </c>
      <c r="AE32" s="131">
        <v>1</v>
      </c>
      <c r="AF32" s="131">
        <v>0</v>
      </c>
      <c r="AG32" s="131">
        <v>1</v>
      </c>
      <c r="AH32" s="131">
        <v>1</v>
      </c>
      <c r="AI32" s="131">
        <v>0</v>
      </c>
      <c r="AJ32" s="131">
        <v>1</v>
      </c>
      <c r="AK32" s="131">
        <v>1</v>
      </c>
      <c r="AL32" s="131">
        <v>1</v>
      </c>
      <c r="AM32" s="131">
        <v>0</v>
      </c>
      <c r="AN32" s="131">
        <v>-1</v>
      </c>
      <c r="AO32" s="131">
        <v>0</v>
      </c>
      <c r="AP32" s="131">
        <v>1</v>
      </c>
      <c r="AQ32" s="131">
        <v>1</v>
      </c>
      <c r="AR32" s="131">
        <v>-1</v>
      </c>
      <c r="AS32" s="131">
        <v>0</v>
      </c>
      <c r="AT32" s="131">
        <v>2</v>
      </c>
      <c r="AU32" s="131">
        <v>2</v>
      </c>
      <c r="AV32" s="131">
        <v>0</v>
      </c>
      <c r="AW32" s="131">
        <v>1</v>
      </c>
      <c r="AX32" s="131">
        <v>1</v>
      </c>
      <c r="AY32" s="131">
        <v>0</v>
      </c>
      <c r="AZ32" s="131">
        <v>1</v>
      </c>
      <c r="BA32" s="131">
        <v>1</v>
      </c>
      <c r="BB32" s="131">
        <v>2</v>
      </c>
      <c r="BC32" s="131">
        <v>0</v>
      </c>
      <c r="BD32" s="131">
        <v>1</v>
      </c>
      <c r="BE32" s="131">
        <v>2</v>
      </c>
      <c r="BF32" s="131">
        <v>0</v>
      </c>
      <c r="BG32" s="131">
        <v>1</v>
      </c>
    </row>
    <row r="33" spans="1:59" ht="12.75">
      <c r="A33" s="131">
        <v>121</v>
      </c>
      <c r="B33" s="131">
        <v>48</v>
      </c>
      <c r="C33" s="138">
        <v>0.925</v>
      </c>
      <c r="D33" s="138">
        <v>0.9666666666666667</v>
      </c>
      <c r="E33" s="117">
        <v>0.31575740740740743</v>
      </c>
      <c r="F33" s="117">
        <v>0.5620721902937421</v>
      </c>
      <c r="G33" s="138">
        <v>0.95</v>
      </c>
      <c r="H33" s="138">
        <v>0.95</v>
      </c>
      <c r="I33" s="138">
        <v>0.9833333333333333</v>
      </c>
      <c r="J33" s="138">
        <v>0.9</v>
      </c>
      <c r="K33" s="139">
        <v>0.44985</v>
      </c>
      <c r="L33" s="139">
        <v>0.45762962962962966</v>
      </c>
      <c r="M33" s="139">
        <v>0.4704758620689655</v>
      </c>
      <c r="N33" s="139">
        <v>0.3777037037037037</v>
      </c>
      <c r="O33" s="138">
        <v>1</v>
      </c>
      <c r="P33" s="138">
        <v>1</v>
      </c>
      <c r="Q33" s="138">
        <v>1</v>
      </c>
      <c r="R33" s="138">
        <v>1</v>
      </c>
      <c r="S33" s="138">
        <v>1</v>
      </c>
      <c r="T33" s="138">
        <v>1</v>
      </c>
      <c r="U33" s="138">
        <v>1</v>
      </c>
      <c r="V33" s="138">
        <v>1</v>
      </c>
      <c r="W33" s="139">
        <v>0.1747037037037037</v>
      </c>
      <c r="X33" s="139">
        <v>0.37739999999999996</v>
      </c>
      <c r="Y33" s="139">
        <v>0.335</v>
      </c>
      <c r="Z33" s="139">
        <v>0.37592592592592594</v>
      </c>
      <c r="AA33" s="139">
        <v>0.5635517241379311</v>
      </c>
      <c r="AB33" s="139">
        <v>0.5807037037037037</v>
      </c>
      <c r="AC33" s="139">
        <v>0.5393333333333333</v>
      </c>
      <c r="AD33" s="139">
        <v>0.5647000000000001</v>
      </c>
      <c r="AE33" s="131">
        <v>0</v>
      </c>
      <c r="AF33" s="131">
        <v>0</v>
      </c>
      <c r="AG33" s="131">
        <v>0</v>
      </c>
      <c r="AH33" s="131">
        <v>0</v>
      </c>
      <c r="AI33" s="131">
        <v>0</v>
      </c>
      <c r="AJ33" s="131">
        <v>0</v>
      </c>
      <c r="AK33" s="131">
        <v>-1</v>
      </c>
      <c r="AL33" s="131">
        <v>0</v>
      </c>
      <c r="AM33" s="131">
        <v>0</v>
      </c>
      <c r="AN33" s="131">
        <v>0</v>
      </c>
      <c r="AO33" s="131">
        <v>0</v>
      </c>
      <c r="AP33" s="131">
        <v>-1</v>
      </c>
      <c r="AQ33" s="131">
        <v>0</v>
      </c>
      <c r="AR33" s="131">
        <v>0</v>
      </c>
      <c r="AS33" s="131">
        <v>0</v>
      </c>
      <c r="AT33" s="131">
        <v>0</v>
      </c>
      <c r="AU33" s="131">
        <v>0</v>
      </c>
      <c r="AV33" s="131">
        <v>0</v>
      </c>
      <c r="AW33" s="131">
        <v>0</v>
      </c>
      <c r="AX33" s="131">
        <v>0</v>
      </c>
      <c r="AY33" s="131">
        <v>0</v>
      </c>
      <c r="AZ33" s="131">
        <v>0</v>
      </c>
      <c r="BA33" s="131">
        <v>0</v>
      </c>
      <c r="BB33" s="131">
        <v>0</v>
      </c>
      <c r="BC33" s="131">
        <v>2</v>
      </c>
      <c r="BD33" s="131">
        <v>1</v>
      </c>
      <c r="BE33" s="131">
        <v>2</v>
      </c>
      <c r="BF33" s="131">
        <v>1</v>
      </c>
      <c r="BG33" s="131">
        <v>0</v>
      </c>
    </row>
    <row r="34" spans="1:59" ht="12.75">
      <c r="A34" s="131">
        <v>121</v>
      </c>
      <c r="B34" s="131">
        <v>49</v>
      </c>
      <c r="C34" s="138">
        <v>0.975</v>
      </c>
      <c r="D34" s="138">
        <v>0.9916666666666667</v>
      </c>
      <c r="E34" s="117">
        <v>0.3872239942528735</v>
      </c>
      <c r="F34" s="117">
        <v>0.5603241379310345</v>
      </c>
      <c r="G34" s="138">
        <v>0.95</v>
      </c>
      <c r="H34" s="138">
        <v>1</v>
      </c>
      <c r="I34" s="138">
        <v>0.9833333333333333</v>
      </c>
      <c r="J34" s="138">
        <v>1</v>
      </c>
      <c r="K34" s="139">
        <v>0.46732327586206895</v>
      </c>
      <c r="L34" s="139">
        <v>0.49333333333333335</v>
      </c>
      <c r="M34" s="139">
        <v>0.5055063218390804</v>
      </c>
      <c r="N34" s="139">
        <v>0.4289333333333333</v>
      </c>
      <c r="O34" s="138">
        <v>1</v>
      </c>
      <c r="P34" s="138">
        <v>1</v>
      </c>
      <c r="Q34" s="138">
        <v>1</v>
      </c>
      <c r="R34" s="138">
        <v>1</v>
      </c>
      <c r="S34" s="138">
        <v>1</v>
      </c>
      <c r="T34" s="138">
        <v>1</v>
      </c>
      <c r="U34" s="138">
        <v>1</v>
      </c>
      <c r="V34" s="138">
        <v>1</v>
      </c>
      <c r="W34" s="139">
        <v>0.32996666666666663</v>
      </c>
      <c r="X34" s="139">
        <v>0.41937931034482756</v>
      </c>
      <c r="Y34" s="139">
        <v>0.4128</v>
      </c>
      <c r="Z34" s="139">
        <v>0.38675</v>
      </c>
      <c r="AA34" s="139">
        <v>0.5278999999999999</v>
      </c>
      <c r="AB34" s="139">
        <v>0.5738666666666666</v>
      </c>
      <c r="AC34" s="139">
        <v>0.5916333333333333</v>
      </c>
      <c r="AD34" s="139">
        <v>0.5478965517241379</v>
      </c>
      <c r="AE34" s="131">
        <v>1</v>
      </c>
      <c r="AF34" s="131">
        <v>0</v>
      </c>
      <c r="AG34" s="131">
        <v>0</v>
      </c>
      <c r="AH34" s="131">
        <v>0</v>
      </c>
      <c r="AI34" s="131">
        <v>0</v>
      </c>
      <c r="AJ34" s="131">
        <v>0</v>
      </c>
      <c r="AK34" s="131">
        <v>-1</v>
      </c>
      <c r="AL34" s="131">
        <v>0</v>
      </c>
      <c r="AM34" s="131">
        <v>0</v>
      </c>
      <c r="AN34" s="131">
        <v>0</v>
      </c>
      <c r="AO34" s="131">
        <v>-1</v>
      </c>
      <c r="AP34" s="131">
        <v>0</v>
      </c>
      <c r="AQ34" s="131">
        <v>0</v>
      </c>
      <c r="AR34" s="131">
        <v>1</v>
      </c>
      <c r="AS34" s="131">
        <v>1</v>
      </c>
      <c r="AT34" s="131">
        <v>0</v>
      </c>
      <c r="AU34" s="131">
        <v>0</v>
      </c>
      <c r="AV34" s="131">
        <v>1</v>
      </c>
      <c r="AW34" s="131">
        <v>0</v>
      </c>
      <c r="AX34" s="131">
        <v>0</v>
      </c>
      <c r="AY34" s="131">
        <v>0</v>
      </c>
      <c r="AZ34" s="131">
        <v>0</v>
      </c>
      <c r="BA34" s="131">
        <v>0</v>
      </c>
      <c r="BB34" s="131">
        <v>0</v>
      </c>
      <c r="BC34" s="131">
        <v>1</v>
      </c>
      <c r="BD34" s="131">
        <v>2</v>
      </c>
      <c r="BE34" s="131">
        <v>0</v>
      </c>
      <c r="BF34" s="131">
        <v>1</v>
      </c>
      <c r="BG34" s="131">
        <v>2</v>
      </c>
    </row>
    <row r="35" spans="1:59" ht="12.75">
      <c r="A35" s="131">
        <v>121</v>
      </c>
      <c r="B35" s="131">
        <v>50</v>
      </c>
      <c r="C35" s="138">
        <v>0.9083333333333333</v>
      </c>
      <c r="D35" s="138">
        <v>1</v>
      </c>
      <c r="E35" s="117">
        <v>0.26164496845746843</v>
      </c>
      <c r="F35" s="117">
        <v>0.49185833333333334</v>
      </c>
      <c r="G35" s="138">
        <v>0.9666666666666667</v>
      </c>
      <c r="H35" s="138">
        <v>0.9333333333333333</v>
      </c>
      <c r="I35" s="138">
        <v>0.9666666666666667</v>
      </c>
      <c r="J35" s="138">
        <v>0.95</v>
      </c>
      <c r="K35" s="139">
        <v>0.37929523809523813</v>
      </c>
      <c r="L35" s="139">
        <v>0.3730294871794872</v>
      </c>
      <c r="M35" s="139">
        <v>0.35038928571428574</v>
      </c>
      <c r="N35" s="139">
        <v>0.4042925925925926</v>
      </c>
      <c r="O35" s="138">
        <v>1</v>
      </c>
      <c r="P35" s="138">
        <v>1</v>
      </c>
      <c r="Q35" s="138">
        <v>1</v>
      </c>
      <c r="R35" s="138">
        <v>1</v>
      </c>
      <c r="S35" s="138">
        <v>1</v>
      </c>
      <c r="T35" s="138">
        <v>1</v>
      </c>
      <c r="U35" s="138">
        <v>1</v>
      </c>
      <c r="V35" s="138">
        <v>1</v>
      </c>
      <c r="W35" s="139">
        <v>0.2066785714285714</v>
      </c>
      <c r="X35" s="139">
        <v>0.24985714285714286</v>
      </c>
      <c r="Y35" s="139">
        <v>0.25619230769230766</v>
      </c>
      <c r="Z35" s="139">
        <v>0.33385185185185184</v>
      </c>
      <c r="AA35" s="139">
        <v>0.47473333333333334</v>
      </c>
      <c r="AB35" s="139">
        <v>0.5087333333333334</v>
      </c>
      <c r="AC35" s="139">
        <v>0.4898666666666667</v>
      </c>
      <c r="AD35" s="139">
        <v>0.49410000000000004</v>
      </c>
      <c r="AE35" s="131">
        <v>1</v>
      </c>
      <c r="AF35" s="131">
        <v>0</v>
      </c>
      <c r="AG35" s="131">
        <v>1</v>
      </c>
      <c r="AH35" s="131">
        <v>1</v>
      </c>
      <c r="AI35" s="131">
        <v>1</v>
      </c>
      <c r="AJ35" s="131">
        <v>1</v>
      </c>
      <c r="AK35" s="131">
        <v>1</v>
      </c>
      <c r="AL35" s="131">
        <v>1</v>
      </c>
      <c r="AM35" s="131">
        <v>1</v>
      </c>
      <c r="AN35" s="131">
        <v>-1</v>
      </c>
      <c r="AO35" s="131">
        <v>-1</v>
      </c>
      <c r="AP35" s="131">
        <v>1</v>
      </c>
      <c r="AQ35" s="131">
        <v>0</v>
      </c>
      <c r="AR35" s="131">
        <v>1</v>
      </c>
      <c r="AS35" s="131">
        <v>2</v>
      </c>
      <c r="AT35" s="131">
        <v>1</v>
      </c>
      <c r="AU35" s="131">
        <v>2</v>
      </c>
      <c r="AV35" s="131">
        <v>1</v>
      </c>
      <c r="AW35" s="131">
        <v>0</v>
      </c>
      <c r="AX35" s="131">
        <v>1</v>
      </c>
      <c r="AY35" s="131">
        <v>1</v>
      </c>
      <c r="AZ35" s="131">
        <v>1</v>
      </c>
      <c r="BA35" s="131">
        <v>1</v>
      </c>
      <c r="BB35" s="131">
        <v>2</v>
      </c>
      <c r="BC35" s="131">
        <v>1</v>
      </c>
      <c r="BD35" s="131">
        <v>0</v>
      </c>
      <c r="BE35" s="131">
        <v>1</v>
      </c>
      <c r="BF35" s="131">
        <v>0</v>
      </c>
      <c r="BG35" s="131">
        <v>2</v>
      </c>
    </row>
    <row r="36" spans="1:59" ht="12.75">
      <c r="A36" s="131">
        <v>121</v>
      </c>
      <c r="B36" s="131">
        <v>51</v>
      </c>
      <c r="C36" s="138">
        <v>0.9666666666666667</v>
      </c>
      <c r="D36" s="138">
        <v>1</v>
      </c>
      <c r="E36" s="117">
        <v>0.3249032224958949</v>
      </c>
      <c r="F36" s="117">
        <v>0.5042833333333333</v>
      </c>
      <c r="G36" s="138">
        <v>0.9833333333333333</v>
      </c>
      <c r="H36" s="138">
        <v>0.9833333333333333</v>
      </c>
      <c r="I36" s="138">
        <v>1</v>
      </c>
      <c r="J36" s="138">
        <v>0.9666666666666667</v>
      </c>
      <c r="K36" s="139">
        <v>0.3738959770114942</v>
      </c>
      <c r="L36" s="139">
        <v>0.3954068965517241</v>
      </c>
      <c r="M36" s="139">
        <v>0.4610833333333333</v>
      </c>
      <c r="N36" s="139">
        <v>0.4279869047619047</v>
      </c>
      <c r="O36" s="138">
        <v>1</v>
      </c>
      <c r="P36" s="138">
        <v>1</v>
      </c>
      <c r="Q36" s="138">
        <v>1</v>
      </c>
      <c r="R36" s="138">
        <v>1</v>
      </c>
      <c r="S36" s="138">
        <v>1</v>
      </c>
      <c r="T36" s="138">
        <v>1</v>
      </c>
      <c r="U36" s="138">
        <v>1</v>
      </c>
      <c r="V36" s="138">
        <v>1</v>
      </c>
      <c r="W36" s="139">
        <v>0.22375862068965519</v>
      </c>
      <c r="X36" s="139">
        <v>0.32741379310344826</v>
      </c>
      <c r="Y36" s="139">
        <v>0.41583333333333333</v>
      </c>
      <c r="Z36" s="139">
        <v>0.3326071428571428</v>
      </c>
      <c r="AA36" s="139">
        <v>0.5233666666666666</v>
      </c>
      <c r="AB36" s="139">
        <v>0.5240333333333334</v>
      </c>
      <c r="AC36" s="139">
        <v>0.4634</v>
      </c>
      <c r="AD36" s="139">
        <v>0.5063333333333333</v>
      </c>
      <c r="AE36" s="131">
        <v>1</v>
      </c>
      <c r="AF36" s="131">
        <v>0</v>
      </c>
      <c r="AG36" s="131">
        <v>1</v>
      </c>
      <c r="AH36" s="131">
        <v>1</v>
      </c>
      <c r="AI36" s="131">
        <v>0</v>
      </c>
      <c r="AJ36" s="131">
        <v>1</v>
      </c>
      <c r="AK36" s="131">
        <v>1</v>
      </c>
      <c r="AL36" s="131">
        <v>1</v>
      </c>
      <c r="AM36" s="131">
        <v>0</v>
      </c>
      <c r="AN36" s="131">
        <v>-1</v>
      </c>
      <c r="AO36" s="131">
        <v>-1</v>
      </c>
      <c r="AP36" s="131">
        <v>1</v>
      </c>
      <c r="AQ36" s="131">
        <v>1</v>
      </c>
      <c r="AR36" s="131">
        <v>0</v>
      </c>
      <c r="AS36" s="131">
        <v>2</v>
      </c>
      <c r="AT36" s="131">
        <v>2</v>
      </c>
      <c r="AU36" s="131">
        <v>0</v>
      </c>
      <c r="AV36" s="131">
        <v>1</v>
      </c>
      <c r="AW36" s="131">
        <v>1</v>
      </c>
      <c r="AX36" s="131">
        <v>0</v>
      </c>
      <c r="AY36" s="131">
        <v>1</v>
      </c>
      <c r="AZ36" s="131">
        <v>1</v>
      </c>
      <c r="BA36" s="131">
        <v>0</v>
      </c>
      <c r="BB36" s="131">
        <v>1</v>
      </c>
      <c r="BC36" s="131">
        <v>2</v>
      </c>
      <c r="BD36" s="131">
        <v>0</v>
      </c>
      <c r="BE36" s="131">
        <v>1</v>
      </c>
      <c r="BF36" s="131">
        <v>2</v>
      </c>
      <c r="BG36" s="131">
        <v>0</v>
      </c>
    </row>
    <row r="37" spans="1:59" ht="12.75">
      <c r="A37" s="131">
        <v>121</v>
      </c>
      <c r="B37" s="131">
        <v>52</v>
      </c>
      <c r="C37" s="138">
        <v>0.9833333333333333</v>
      </c>
      <c r="D37" s="138">
        <v>0.9916666666666667</v>
      </c>
      <c r="E37" s="117">
        <v>0.3042416666666667</v>
      </c>
      <c r="F37" s="117">
        <v>0.45238850574712647</v>
      </c>
      <c r="G37" s="138">
        <v>1</v>
      </c>
      <c r="H37" s="138">
        <v>0.9666666666666667</v>
      </c>
      <c r="I37" s="138">
        <v>0.9833333333333333</v>
      </c>
      <c r="J37" s="138">
        <v>1</v>
      </c>
      <c r="K37" s="139">
        <v>0.36941666666666667</v>
      </c>
      <c r="L37" s="139">
        <v>0.3183666666666667</v>
      </c>
      <c r="M37" s="139">
        <v>0.41796034482758626</v>
      </c>
      <c r="N37" s="139">
        <v>0.40751666666666664</v>
      </c>
      <c r="O37" s="138">
        <v>1</v>
      </c>
      <c r="P37" s="138">
        <v>1</v>
      </c>
      <c r="Q37" s="138">
        <v>1</v>
      </c>
      <c r="R37" s="138">
        <v>1</v>
      </c>
      <c r="S37" s="138">
        <v>1</v>
      </c>
      <c r="T37" s="138">
        <v>1</v>
      </c>
      <c r="U37" s="138">
        <v>1</v>
      </c>
      <c r="V37" s="138">
        <v>1</v>
      </c>
      <c r="W37" s="139">
        <v>0.204</v>
      </c>
      <c r="X37" s="139">
        <v>0.3171666666666667</v>
      </c>
      <c r="Y37" s="139">
        <v>0.3663</v>
      </c>
      <c r="Z37" s="139">
        <v>0.3295</v>
      </c>
      <c r="AA37" s="139">
        <v>0.4216666666666667</v>
      </c>
      <c r="AB37" s="139">
        <v>0.46962068965517245</v>
      </c>
      <c r="AC37" s="139">
        <v>0.4855333333333334</v>
      </c>
      <c r="AD37" s="139">
        <v>0.43273333333333336</v>
      </c>
      <c r="AE37" s="131">
        <v>1</v>
      </c>
      <c r="AF37" s="131">
        <v>0</v>
      </c>
      <c r="AG37" s="131">
        <v>1</v>
      </c>
      <c r="AH37" s="131">
        <v>0</v>
      </c>
      <c r="AI37" s="131">
        <v>0</v>
      </c>
      <c r="AJ37" s="131">
        <v>1</v>
      </c>
      <c r="AK37" s="131">
        <v>1</v>
      </c>
      <c r="AL37" s="131">
        <v>0</v>
      </c>
      <c r="AM37" s="131">
        <v>0</v>
      </c>
      <c r="AN37" s="131">
        <v>-1</v>
      </c>
      <c r="AO37" s="131">
        <v>1</v>
      </c>
      <c r="AP37" s="131">
        <v>1</v>
      </c>
      <c r="AQ37" s="131">
        <v>-1</v>
      </c>
      <c r="AR37" s="131">
        <v>0</v>
      </c>
      <c r="AS37" s="131">
        <v>1</v>
      </c>
      <c r="AT37" s="131">
        <v>1</v>
      </c>
      <c r="AU37" s="131">
        <v>1</v>
      </c>
      <c r="AV37" s="131">
        <v>1</v>
      </c>
      <c r="AW37" s="131">
        <v>0</v>
      </c>
      <c r="AX37" s="131">
        <v>1</v>
      </c>
      <c r="AY37" s="131">
        <v>0</v>
      </c>
      <c r="AZ37" s="131">
        <v>1</v>
      </c>
      <c r="BA37" s="131">
        <v>0</v>
      </c>
      <c r="BB37" s="131">
        <v>0</v>
      </c>
      <c r="BC37" s="131">
        <v>1</v>
      </c>
      <c r="BD37" s="131">
        <v>2</v>
      </c>
      <c r="BE37" s="131">
        <v>2</v>
      </c>
      <c r="BF37" s="131">
        <v>0</v>
      </c>
      <c r="BG37" s="131">
        <v>1</v>
      </c>
    </row>
    <row r="38" spans="1:59" ht="12.75">
      <c r="A38" s="131">
        <v>121</v>
      </c>
      <c r="B38" s="131">
        <v>55</v>
      </c>
      <c r="C38" s="138">
        <v>0.9083333333333333</v>
      </c>
      <c r="D38" s="138">
        <v>0.9833333333333333</v>
      </c>
      <c r="E38" s="117">
        <v>0.3844619708994709</v>
      </c>
      <c r="F38" s="117">
        <v>0.5287428571428572</v>
      </c>
      <c r="G38" s="138">
        <v>0.9666666666666667</v>
      </c>
      <c r="H38" s="138">
        <v>0.95</v>
      </c>
      <c r="I38" s="138">
        <v>0.95</v>
      </c>
      <c r="J38" s="138">
        <v>0.9166666666666666</v>
      </c>
      <c r="K38" s="139">
        <v>0.35560357142857146</v>
      </c>
      <c r="L38" s="139">
        <v>0.44975</v>
      </c>
      <c r="M38" s="139">
        <v>0.5156499999999999</v>
      </c>
      <c r="N38" s="139">
        <v>0.5054060846560846</v>
      </c>
      <c r="O38" s="138">
        <v>1</v>
      </c>
      <c r="P38" s="138">
        <v>1</v>
      </c>
      <c r="Q38" s="138">
        <v>1</v>
      </c>
      <c r="R38" s="138">
        <v>1</v>
      </c>
      <c r="S38" s="138">
        <v>1</v>
      </c>
      <c r="T38" s="138">
        <v>1</v>
      </c>
      <c r="U38" s="138">
        <v>1</v>
      </c>
      <c r="V38" s="138">
        <v>1</v>
      </c>
      <c r="W38" s="139">
        <v>0.17210714285714285</v>
      </c>
      <c r="X38" s="139">
        <v>0.48874074074074075</v>
      </c>
      <c r="Y38" s="139">
        <v>0.44866666666666666</v>
      </c>
      <c r="Z38" s="139">
        <v>0.4283333333333333</v>
      </c>
      <c r="AA38" s="139">
        <v>0.4711666666666667</v>
      </c>
      <c r="AB38" s="139">
        <v>0.5391</v>
      </c>
      <c r="AC38" s="139">
        <v>0.5826333333333333</v>
      </c>
      <c r="AD38" s="139">
        <v>0.5220714285714285</v>
      </c>
      <c r="AE38" s="131">
        <v>1</v>
      </c>
      <c r="AF38" s="131">
        <v>0</v>
      </c>
      <c r="AG38" s="131">
        <v>1</v>
      </c>
      <c r="AH38" s="131">
        <v>1</v>
      </c>
      <c r="AI38" s="131">
        <v>0</v>
      </c>
      <c r="AJ38" s="131">
        <v>0</v>
      </c>
      <c r="AK38" s="131">
        <v>0</v>
      </c>
      <c r="AL38" s="131">
        <v>-1</v>
      </c>
      <c r="AM38" s="131">
        <v>0</v>
      </c>
      <c r="AN38" s="131">
        <v>1</v>
      </c>
      <c r="AO38" s="131">
        <v>0</v>
      </c>
      <c r="AP38" s="131">
        <v>1</v>
      </c>
      <c r="AQ38" s="131">
        <v>1</v>
      </c>
      <c r="AR38" s="131">
        <v>-1</v>
      </c>
      <c r="AS38" s="131">
        <v>1</v>
      </c>
      <c r="AT38" s="131">
        <v>1</v>
      </c>
      <c r="AU38" s="131">
        <v>1</v>
      </c>
      <c r="AV38" s="131">
        <v>1</v>
      </c>
      <c r="AW38" s="131">
        <v>0</v>
      </c>
      <c r="AX38" s="131">
        <v>1</v>
      </c>
      <c r="AY38" s="131">
        <v>0</v>
      </c>
      <c r="AZ38" s="131">
        <v>1</v>
      </c>
      <c r="BA38" s="131">
        <v>0</v>
      </c>
      <c r="BB38" s="131">
        <v>2</v>
      </c>
      <c r="BC38" s="131">
        <v>1</v>
      </c>
      <c r="BD38" s="131">
        <v>0</v>
      </c>
      <c r="BE38" s="131">
        <v>1</v>
      </c>
      <c r="BF38" s="131">
        <v>2</v>
      </c>
      <c r="BG38" s="131">
        <v>0</v>
      </c>
    </row>
  </sheetData>
  <mergeCells count="4">
    <mergeCell ref="H1:M1"/>
    <mergeCell ref="N1:Q1"/>
    <mergeCell ref="A1:C1"/>
    <mergeCell ref="D1:F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W290"/>
  <sheetViews>
    <sheetView workbookViewId="0" topLeftCell="A1">
      <pane ySplit="2850" topLeftCell="BM1" activePane="topLeft" state="split"/>
      <selection pane="topLeft" activeCell="C2" sqref="C2"/>
      <selection pane="bottomLeft" activeCell="P6" sqref="P6"/>
    </sheetView>
  </sheetViews>
  <sheetFormatPr defaultColWidth="9.140625" defaultRowHeight="12.75"/>
  <cols>
    <col min="1" max="1" width="14.28125" style="2" bestFit="1" customWidth="1"/>
    <col min="2" max="2" width="7.7109375" style="2" bestFit="1" customWidth="1"/>
    <col min="3" max="3" width="20.57421875" style="2" bestFit="1" customWidth="1"/>
    <col min="4" max="4" width="12.7109375" style="2" customWidth="1"/>
    <col min="5" max="5" width="15.140625" style="2" customWidth="1"/>
    <col min="6" max="6" width="13.140625" style="2" bestFit="1" customWidth="1"/>
    <col min="7" max="7" width="11.421875" style="2" customWidth="1"/>
    <col min="8" max="8" width="12.421875" style="2" customWidth="1"/>
    <col min="9" max="9" width="22.140625" style="134" customWidth="1"/>
    <col min="10" max="10" width="12.7109375" style="2" customWidth="1"/>
    <col min="11" max="11" width="17.00390625" style="134" customWidth="1"/>
    <col min="12" max="12" width="13.140625" style="136" customWidth="1"/>
  </cols>
  <sheetData>
    <row r="1" spans="1:23" ht="104.25" customHeight="1" thickBot="1">
      <c r="A1" s="269" t="s">
        <v>132</v>
      </c>
      <c r="B1" s="270"/>
      <c r="C1" s="271"/>
      <c r="D1" s="272" t="s">
        <v>338</v>
      </c>
      <c r="E1" s="273"/>
      <c r="F1" s="273"/>
      <c r="G1" s="274" t="s">
        <v>318</v>
      </c>
      <c r="H1" s="261"/>
      <c r="I1" s="259" t="s">
        <v>319</v>
      </c>
      <c r="J1" s="261"/>
      <c r="K1" s="259" t="s">
        <v>321</v>
      </c>
      <c r="L1" s="261"/>
      <c r="M1" s="259" t="s">
        <v>320</v>
      </c>
      <c r="N1" s="267"/>
      <c r="O1" s="267"/>
      <c r="P1" s="267"/>
      <c r="Q1" s="267"/>
      <c r="R1" s="267"/>
      <c r="S1" s="267"/>
      <c r="T1" s="267"/>
      <c r="U1" s="267"/>
      <c r="V1" s="267"/>
      <c r="W1" s="268"/>
    </row>
    <row r="2" spans="1:12" ht="25.5">
      <c r="A2" s="144" t="s">
        <v>119</v>
      </c>
      <c r="B2" s="144" t="s">
        <v>195</v>
      </c>
      <c r="C2" s="144" t="s">
        <v>196</v>
      </c>
      <c r="D2" s="144" t="s">
        <v>313</v>
      </c>
      <c r="E2" s="144" t="s">
        <v>197</v>
      </c>
      <c r="F2" s="144" t="s">
        <v>198</v>
      </c>
      <c r="G2" s="144" t="s">
        <v>199</v>
      </c>
      <c r="H2" s="144" t="s">
        <v>200</v>
      </c>
      <c r="I2" s="145" t="s">
        <v>201</v>
      </c>
      <c r="J2" s="144" t="s">
        <v>202</v>
      </c>
      <c r="K2" s="146" t="s">
        <v>314</v>
      </c>
      <c r="L2" s="147" t="s">
        <v>203</v>
      </c>
    </row>
    <row r="3" spans="1:12" ht="12.75">
      <c r="A3" s="132">
        <v>122</v>
      </c>
      <c r="B3" s="132">
        <v>1</v>
      </c>
      <c r="C3" s="132">
        <v>5</v>
      </c>
      <c r="D3" s="132" t="s">
        <v>204</v>
      </c>
      <c r="E3" s="132" t="s">
        <v>55</v>
      </c>
      <c r="F3" s="132">
        <v>2</v>
      </c>
      <c r="G3" s="132" t="s">
        <v>58</v>
      </c>
      <c r="H3" s="132" t="s">
        <v>205</v>
      </c>
      <c r="I3" s="137">
        <v>0</v>
      </c>
      <c r="J3" s="132">
        <v>-1</v>
      </c>
      <c r="K3" s="133">
        <v>688.2222222222222</v>
      </c>
      <c r="L3" s="135">
        <v>0.9</v>
      </c>
    </row>
    <row r="4" spans="1:12" ht="12.75">
      <c r="A4" s="132">
        <v>122</v>
      </c>
      <c r="B4" s="132">
        <v>1</v>
      </c>
      <c r="C4" s="132">
        <v>6</v>
      </c>
      <c r="D4" s="132" t="s">
        <v>206</v>
      </c>
      <c r="E4" s="132" t="s">
        <v>207</v>
      </c>
      <c r="F4" s="132">
        <v>6</v>
      </c>
      <c r="G4" s="132" t="s">
        <v>208</v>
      </c>
      <c r="H4" s="132" t="s">
        <v>209</v>
      </c>
      <c r="I4" s="133">
        <v>1</v>
      </c>
      <c r="J4" s="132">
        <v>1</v>
      </c>
      <c r="K4" s="133">
        <v>571.9285714285714</v>
      </c>
      <c r="L4" s="135">
        <v>0.9333333333333333</v>
      </c>
    </row>
    <row r="5" spans="1:12" ht="12.75">
      <c r="A5" s="132">
        <v>122</v>
      </c>
      <c r="B5" s="132">
        <v>1</v>
      </c>
      <c r="C5" s="132">
        <v>7</v>
      </c>
      <c r="D5" s="132" t="s">
        <v>210</v>
      </c>
      <c r="E5" s="132" t="s">
        <v>55</v>
      </c>
      <c r="F5" s="132">
        <v>1</v>
      </c>
      <c r="G5" s="132" t="s">
        <v>56</v>
      </c>
      <c r="H5" s="132" t="s">
        <v>209</v>
      </c>
      <c r="I5" s="133">
        <v>2</v>
      </c>
      <c r="J5" s="132">
        <v>1</v>
      </c>
      <c r="K5" s="133">
        <v>437.61538461538464</v>
      </c>
      <c r="L5" s="135">
        <v>0.8666666666666667</v>
      </c>
    </row>
    <row r="6" spans="1:12" ht="12.75">
      <c r="A6" s="132">
        <v>122</v>
      </c>
      <c r="B6" s="132">
        <v>1</v>
      </c>
      <c r="C6" s="132">
        <v>8</v>
      </c>
      <c r="D6" s="132" t="s">
        <v>211</v>
      </c>
      <c r="E6" s="132" t="s">
        <v>55</v>
      </c>
      <c r="F6" s="132">
        <v>3</v>
      </c>
      <c r="G6" s="132" t="s">
        <v>207</v>
      </c>
      <c r="H6" s="132" t="s">
        <v>212</v>
      </c>
      <c r="I6" s="133">
        <v>3</v>
      </c>
      <c r="J6" s="132">
        <v>0</v>
      </c>
      <c r="K6" s="133">
        <v>762.9642857142857</v>
      </c>
      <c r="L6" s="135">
        <v>0.9333333333333333</v>
      </c>
    </row>
    <row r="7" spans="1:12" ht="12.75">
      <c r="A7" s="132">
        <v>122</v>
      </c>
      <c r="B7" s="132">
        <v>1</v>
      </c>
      <c r="C7" s="132">
        <v>9</v>
      </c>
      <c r="D7" s="132" t="s">
        <v>213</v>
      </c>
      <c r="E7" s="132" t="s">
        <v>207</v>
      </c>
      <c r="F7" s="132">
        <v>5</v>
      </c>
      <c r="G7" s="132" t="s">
        <v>214</v>
      </c>
      <c r="H7" s="132" t="s">
        <v>215</v>
      </c>
      <c r="I7" s="133">
        <v>4</v>
      </c>
      <c r="J7" s="132">
        <v>0</v>
      </c>
      <c r="K7" s="133">
        <v>587.75</v>
      </c>
      <c r="L7" s="135">
        <v>0.9333333333333333</v>
      </c>
    </row>
    <row r="8" spans="1:12" ht="12.75">
      <c r="A8" s="132">
        <v>122</v>
      </c>
      <c r="B8" s="132">
        <v>1</v>
      </c>
      <c r="C8" s="132">
        <v>10</v>
      </c>
      <c r="D8" s="132" t="s">
        <v>216</v>
      </c>
      <c r="E8" s="132" t="s">
        <v>207</v>
      </c>
      <c r="F8" s="132">
        <v>2</v>
      </c>
      <c r="G8" s="132" t="s">
        <v>217</v>
      </c>
      <c r="H8" s="132" t="s">
        <v>212</v>
      </c>
      <c r="I8" s="133">
        <v>5</v>
      </c>
      <c r="J8" s="132">
        <v>1</v>
      </c>
      <c r="K8" s="133">
        <v>564.9333333333333</v>
      </c>
      <c r="L8" s="135">
        <v>1</v>
      </c>
    </row>
    <row r="9" spans="1:12" ht="12.75">
      <c r="A9" s="132">
        <v>122</v>
      </c>
      <c r="B9" s="132">
        <v>1</v>
      </c>
      <c r="C9" s="132">
        <v>11</v>
      </c>
      <c r="D9" s="132" t="s">
        <v>218</v>
      </c>
      <c r="E9" s="132" t="s">
        <v>207</v>
      </c>
      <c r="F9" s="132">
        <v>7</v>
      </c>
      <c r="G9" s="132" t="s">
        <v>58</v>
      </c>
      <c r="H9" s="132" t="s">
        <v>205</v>
      </c>
      <c r="I9" s="133">
        <v>-1</v>
      </c>
      <c r="J9" s="132">
        <v>-1</v>
      </c>
      <c r="K9" s="133">
        <v>591.551724137931</v>
      </c>
      <c r="L9" s="135">
        <v>0.9666666666666667</v>
      </c>
    </row>
    <row r="10" spans="1:12" ht="12.75">
      <c r="A10" s="132">
        <v>122</v>
      </c>
      <c r="B10" s="132">
        <v>1</v>
      </c>
      <c r="C10" s="132">
        <v>12</v>
      </c>
      <c r="D10" s="132" t="s">
        <v>219</v>
      </c>
      <c r="E10" s="132" t="s">
        <v>55</v>
      </c>
      <c r="F10" s="132">
        <v>5</v>
      </c>
      <c r="G10" s="132" t="s">
        <v>220</v>
      </c>
      <c r="H10" s="132" t="s">
        <v>215</v>
      </c>
      <c r="I10" s="133">
        <v>6</v>
      </c>
      <c r="J10" s="132">
        <v>1</v>
      </c>
      <c r="K10" s="133">
        <v>679.5416666666666</v>
      </c>
      <c r="L10" s="135">
        <v>0.8</v>
      </c>
    </row>
    <row r="11" spans="1:12" ht="12.75">
      <c r="A11" s="132">
        <v>122</v>
      </c>
      <c r="B11" s="132">
        <v>2</v>
      </c>
      <c r="C11" s="132">
        <v>5</v>
      </c>
      <c r="D11" s="132" t="s">
        <v>221</v>
      </c>
      <c r="E11" s="132" t="s">
        <v>207</v>
      </c>
      <c r="F11" s="132">
        <v>7</v>
      </c>
      <c r="G11" s="132" t="s">
        <v>58</v>
      </c>
      <c r="H11" s="132" t="s">
        <v>205</v>
      </c>
      <c r="I11" s="133">
        <v>0</v>
      </c>
      <c r="J11" s="132">
        <v>-1</v>
      </c>
      <c r="K11" s="133">
        <v>547.7586206896551</v>
      </c>
      <c r="L11" s="135">
        <v>0.9666666666666667</v>
      </c>
    </row>
    <row r="12" spans="1:12" ht="12.75">
      <c r="A12" s="132">
        <v>122</v>
      </c>
      <c r="B12" s="132">
        <v>2</v>
      </c>
      <c r="C12" s="132">
        <v>6</v>
      </c>
      <c r="D12" s="132" t="s">
        <v>222</v>
      </c>
      <c r="E12" s="132" t="s">
        <v>55</v>
      </c>
      <c r="F12" s="132">
        <v>1</v>
      </c>
      <c r="G12" s="132" t="s">
        <v>207</v>
      </c>
      <c r="H12" s="132" t="s">
        <v>209</v>
      </c>
      <c r="I12" s="133">
        <v>1</v>
      </c>
      <c r="J12" s="132">
        <v>0</v>
      </c>
      <c r="K12" s="133">
        <v>399.13793103448273</v>
      </c>
      <c r="L12" s="135">
        <v>0.9666666666666667</v>
      </c>
    </row>
    <row r="13" spans="1:12" ht="12.75">
      <c r="A13" s="132">
        <v>122</v>
      </c>
      <c r="B13" s="132">
        <v>2</v>
      </c>
      <c r="C13" s="132">
        <v>7</v>
      </c>
      <c r="D13" s="132" t="s">
        <v>223</v>
      </c>
      <c r="E13" s="132" t="s">
        <v>207</v>
      </c>
      <c r="F13" s="132">
        <v>5</v>
      </c>
      <c r="G13" s="132" t="s">
        <v>208</v>
      </c>
      <c r="H13" s="132" t="s">
        <v>209</v>
      </c>
      <c r="I13" s="133">
        <v>2</v>
      </c>
      <c r="J13" s="132">
        <v>1</v>
      </c>
      <c r="K13" s="133">
        <v>559.3333333333334</v>
      </c>
      <c r="L13" s="135">
        <v>1</v>
      </c>
    </row>
    <row r="14" spans="1:12" ht="12.75">
      <c r="A14" s="132">
        <v>122</v>
      </c>
      <c r="B14" s="132">
        <v>2</v>
      </c>
      <c r="C14" s="132">
        <v>8</v>
      </c>
      <c r="D14" s="132" t="s">
        <v>224</v>
      </c>
      <c r="E14" s="132" t="s">
        <v>55</v>
      </c>
      <c r="F14" s="132">
        <v>3</v>
      </c>
      <c r="G14" s="132" t="s">
        <v>58</v>
      </c>
      <c r="H14" s="132" t="s">
        <v>205</v>
      </c>
      <c r="I14" s="133">
        <v>-1</v>
      </c>
      <c r="J14" s="132">
        <v>-1</v>
      </c>
      <c r="K14" s="133">
        <v>516.6666666666666</v>
      </c>
      <c r="L14" s="135">
        <v>1</v>
      </c>
    </row>
    <row r="15" spans="1:12" ht="12.75">
      <c r="A15" s="132">
        <v>122</v>
      </c>
      <c r="B15" s="132">
        <v>2</v>
      </c>
      <c r="C15" s="132">
        <v>9</v>
      </c>
      <c r="D15" s="132" t="s">
        <v>225</v>
      </c>
      <c r="E15" s="132" t="s">
        <v>207</v>
      </c>
      <c r="F15" s="132">
        <v>6</v>
      </c>
      <c r="G15" s="132" t="s">
        <v>217</v>
      </c>
      <c r="H15" s="132" t="s">
        <v>215</v>
      </c>
      <c r="I15" s="133">
        <v>3</v>
      </c>
      <c r="J15" s="132">
        <v>1</v>
      </c>
      <c r="K15" s="133">
        <v>574.3666666666667</v>
      </c>
      <c r="L15" s="135">
        <v>1</v>
      </c>
    </row>
    <row r="16" spans="1:12" ht="12.75">
      <c r="A16" s="132">
        <v>122</v>
      </c>
      <c r="B16" s="132">
        <v>2</v>
      </c>
      <c r="C16" s="132">
        <v>10</v>
      </c>
      <c r="D16" s="132" t="s">
        <v>226</v>
      </c>
      <c r="E16" s="132" t="s">
        <v>55</v>
      </c>
      <c r="F16" s="132">
        <v>2</v>
      </c>
      <c r="G16" s="132" t="s">
        <v>56</v>
      </c>
      <c r="H16" s="132" t="s">
        <v>212</v>
      </c>
      <c r="I16" s="133">
        <v>4</v>
      </c>
      <c r="J16" s="132">
        <v>1</v>
      </c>
      <c r="K16" s="133">
        <v>578.3928571428571</v>
      </c>
      <c r="L16" s="135">
        <v>0.9333333333333333</v>
      </c>
    </row>
    <row r="17" spans="1:12" ht="12.75">
      <c r="A17" s="132">
        <v>122</v>
      </c>
      <c r="B17" s="132">
        <v>2</v>
      </c>
      <c r="C17" s="132">
        <v>11</v>
      </c>
      <c r="D17" s="132" t="s">
        <v>219</v>
      </c>
      <c r="E17" s="132" t="s">
        <v>55</v>
      </c>
      <c r="F17" s="132">
        <v>5</v>
      </c>
      <c r="G17" s="132" t="s">
        <v>220</v>
      </c>
      <c r="H17" s="132" t="s">
        <v>215</v>
      </c>
      <c r="I17" s="133">
        <v>5</v>
      </c>
      <c r="J17" s="132">
        <v>1</v>
      </c>
      <c r="K17" s="133">
        <v>559.4137931034483</v>
      </c>
      <c r="L17" s="135">
        <v>0.9666666666666667</v>
      </c>
    </row>
    <row r="18" spans="1:12" ht="12.75">
      <c r="A18" s="132">
        <v>122</v>
      </c>
      <c r="B18" s="132">
        <v>2</v>
      </c>
      <c r="C18" s="132">
        <v>12</v>
      </c>
      <c r="D18" s="132" t="s">
        <v>227</v>
      </c>
      <c r="E18" s="132" t="s">
        <v>207</v>
      </c>
      <c r="F18" s="132">
        <v>2</v>
      </c>
      <c r="G18" s="132" t="s">
        <v>214</v>
      </c>
      <c r="H18" s="132" t="s">
        <v>212</v>
      </c>
      <c r="I18" s="133">
        <v>6</v>
      </c>
      <c r="J18" s="132">
        <v>0</v>
      </c>
      <c r="K18" s="133">
        <v>533.4666666666667</v>
      </c>
      <c r="L18" s="135">
        <v>1</v>
      </c>
    </row>
    <row r="19" spans="1:12" ht="12.75">
      <c r="A19" s="132">
        <v>122</v>
      </c>
      <c r="B19" s="132">
        <v>3</v>
      </c>
      <c r="C19" s="132">
        <v>5</v>
      </c>
      <c r="D19" s="132" t="s">
        <v>221</v>
      </c>
      <c r="E19" s="132" t="s">
        <v>207</v>
      </c>
      <c r="F19" s="132">
        <v>7</v>
      </c>
      <c r="G19" s="132" t="s">
        <v>58</v>
      </c>
      <c r="H19" s="132" t="s">
        <v>205</v>
      </c>
      <c r="I19" s="133">
        <v>0</v>
      </c>
      <c r="J19" s="132">
        <v>-1</v>
      </c>
      <c r="K19" s="133">
        <v>489.7</v>
      </c>
      <c r="L19" s="135">
        <v>1</v>
      </c>
    </row>
    <row r="20" spans="1:12" ht="12.75">
      <c r="A20" s="132">
        <v>122</v>
      </c>
      <c r="B20" s="132">
        <v>3</v>
      </c>
      <c r="C20" s="132">
        <v>6</v>
      </c>
      <c r="D20" s="132" t="s">
        <v>228</v>
      </c>
      <c r="E20" s="132" t="s">
        <v>207</v>
      </c>
      <c r="F20" s="132">
        <v>2</v>
      </c>
      <c r="G20" s="132" t="s">
        <v>217</v>
      </c>
      <c r="H20" s="132" t="s">
        <v>209</v>
      </c>
      <c r="I20" s="133">
        <v>1</v>
      </c>
      <c r="J20" s="132">
        <v>1</v>
      </c>
      <c r="K20" s="133">
        <v>469.53333333333336</v>
      </c>
      <c r="L20" s="135">
        <v>1</v>
      </c>
    </row>
    <row r="21" spans="1:12" ht="12.75">
      <c r="A21" s="132">
        <v>122</v>
      </c>
      <c r="B21" s="132">
        <v>3</v>
      </c>
      <c r="C21" s="132">
        <v>7</v>
      </c>
      <c r="D21" s="132" t="s">
        <v>229</v>
      </c>
      <c r="E21" s="132" t="s">
        <v>55</v>
      </c>
      <c r="F21" s="132">
        <v>5</v>
      </c>
      <c r="G21" s="132" t="s">
        <v>207</v>
      </c>
      <c r="H21" s="132" t="s">
        <v>209</v>
      </c>
      <c r="I21" s="133">
        <v>2</v>
      </c>
      <c r="J21" s="132">
        <v>1</v>
      </c>
      <c r="K21" s="133">
        <v>506.75</v>
      </c>
      <c r="L21" s="135">
        <v>0.9333333333333333</v>
      </c>
    </row>
    <row r="22" spans="1:12" ht="12.75">
      <c r="A22" s="132">
        <v>122</v>
      </c>
      <c r="B22" s="132">
        <v>3</v>
      </c>
      <c r="C22" s="132">
        <v>8</v>
      </c>
      <c r="D22" s="132" t="s">
        <v>230</v>
      </c>
      <c r="E22" s="132" t="s">
        <v>55</v>
      </c>
      <c r="F22" s="132">
        <v>3</v>
      </c>
      <c r="G22" s="132" t="s">
        <v>220</v>
      </c>
      <c r="H22" s="132" t="s">
        <v>212</v>
      </c>
      <c r="I22" s="133">
        <v>3</v>
      </c>
      <c r="J22" s="132">
        <v>1</v>
      </c>
      <c r="K22" s="133">
        <v>552.0769230769231</v>
      </c>
      <c r="L22" s="135">
        <v>0.8666666666666667</v>
      </c>
    </row>
    <row r="23" spans="1:12" ht="12.75">
      <c r="A23" s="132">
        <v>122</v>
      </c>
      <c r="B23" s="132">
        <v>3</v>
      </c>
      <c r="C23" s="132">
        <v>9</v>
      </c>
      <c r="D23" s="132" t="s">
        <v>231</v>
      </c>
      <c r="E23" s="132" t="s">
        <v>207</v>
      </c>
      <c r="F23" s="132">
        <v>5</v>
      </c>
      <c r="G23" s="132" t="s">
        <v>208</v>
      </c>
      <c r="H23" s="132" t="s">
        <v>215</v>
      </c>
      <c r="I23" s="133">
        <v>4</v>
      </c>
      <c r="J23" s="132">
        <v>1</v>
      </c>
      <c r="K23" s="133">
        <v>527.1333333333333</v>
      </c>
      <c r="L23" s="135">
        <v>1</v>
      </c>
    </row>
    <row r="24" spans="1:12" ht="12.75">
      <c r="A24" s="132">
        <v>122</v>
      </c>
      <c r="B24" s="132">
        <v>3</v>
      </c>
      <c r="C24" s="132">
        <v>10</v>
      </c>
      <c r="D24" s="132" t="s">
        <v>232</v>
      </c>
      <c r="E24" s="132" t="s">
        <v>55</v>
      </c>
      <c r="F24" s="132">
        <v>1</v>
      </c>
      <c r="G24" s="132" t="s">
        <v>58</v>
      </c>
      <c r="H24" s="132" t="s">
        <v>205</v>
      </c>
      <c r="I24" s="133">
        <v>-1</v>
      </c>
      <c r="J24" s="132">
        <v>-1</v>
      </c>
      <c r="K24" s="133">
        <v>321.64</v>
      </c>
      <c r="L24" s="135">
        <v>0.8333333333333334</v>
      </c>
    </row>
    <row r="25" spans="1:12" ht="12.75">
      <c r="A25" s="132">
        <v>122</v>
      </c>
      <c r="B25" s="132">
        <v>3</v>
      </c>
      <c r="C25" s="132">
        <v>11</v>
      </c>
      <c r="D25" s="132" t="s">
        <v>233</v>
      </c>
      <c r="E25" s="132" t="s">
        <v>207</v>
      </c>
      <c r="F25" s="132">
        <v>6</v>
      </c>
      <c r="G25" s="132" t="s">
        <v>214</v>
      </c>
      <c r="H25" s="132" t="s">
        <v>212</v>
      </c>
      <c r="I25" s="133">
        <v>5</v>
      </c>
      <c r="J25" s="132">
        <v>0</v>
      </c>
      <c r="K25" s="133">
        <v>515.0689655172414</v>
      </c>
      <c r="L25" s="135">
        <v>0.9666666666666667</v>
      </c>
    </row>
    <row r="26" spans="1:12" ht="12.75">
      <c r="A26" s="132">
        <v>122</v>
      </c>
      <c r="B26" s="132">
        <v>3</v>
      </c>
      <c r="C26" s="132">
        <v>12</v>
      </c>
      <c r="D26" s="132" t="s">
        <v>234</v>
      </c>
      <c r="E26" s="132" t="s">
        <v>55</v>
      </c>
      <c r="F26" s="132">
        <v>2</v>
      </c>
      <c r="G26" s="132" t="s">
        <v>56</v>
      </c>
      <c r="H26" s="132" t="s">
        <v>215</v>
      </c>
      <c r="I26" s="133">
        <v>6</v>
      </c>
      <c r="J26" s="132">
        <v>1</v>
      </c>
      <c r="K26" s="133">
        <v>450.58620689655174</v>
      </c>
      <c r="L26" s="135">
        <v>0.9666666666666667</v>
      </c>
    </row>
    <row r="27" spans="1:12" ht="12.75">
      <c r="A27" s="132">
        <v>122</v>
      </c>
      <c r="B27" s="132">
        <v>6</v>
      </c>
      <c r="C27" s="132">
        <v>5</v>
      </c>
      <c r="D27" s="132" t="s">
        <v>235</v>
      </c>
      <c r="E27" s="132" t="s">
        <v>55</v>
      </c>
      <c r="F27" s="132">
        <v>2</v>
      </c>
      <c r="G27" s="132" t="s">
        <v>58</v>
      </c>
      <c r="H27" s="132" t="s">
        <v>205</v>
      </c>
      <c r="I27" s="133">
        <v>0</v>
      </c>
      <c r="J27" s="132">
        <v>-1</v>
      </c>
      <c r="K27" s="133">
        <v>641.1034482758621</v>
      </c>
      <c r="L27" s="135">
        <v>0.9666666666666667</v>
      </c>
    </row>
    <row r="28" spans="1:12" ht="12.75">
      <c r="A28" s="132">
        <v>122</v>
      </c>
      <c r="B28" s="132">
        <v>6</v>
      </c>
      <c r="C28" s="132">
        <v>6</v>
      </c>
      <c r="D28" s="132" t="s">
        <v>236</v>
      </c>
      <c r="E28" s="132" t="s">
        <v>207</v>
      </c>
      <c r="F28" s="132">
        <v>6</v>
      </c>
      <c r="G28" s="132" t="s">
        <v>58</v>
      </c>
      <c r="H28" s="132" t="s">
        <v>205</v>
      </c>
      <c r="I28" s="133">
        <v>-1</v>
      </c>
      <c r="J28" s="132">
        <v>-1</v>
      </c>
      <c r="K28" s="133">
        <v>484.5</v>
      </c>
      <c r="L28" s="135">
        <v>1</v>
      </c>
    </row>
    <row r="29" spans="1:12" ht="12.75">
      <c r="A29" s="132">
        <v>122</v>
      </c>
      <c r="B29" s="132">
        <v>6</v>
      </c>
      <c r="C29" s="132">
        <v>7</v>
      </c>
      <c r="D29" s="132" t="s">
        <v>237</v>
      </c>
      <c r="E29" s="132" t="s">
        <v>207</v>
      </c>
      <c r="F29" s="132">
        <v>2</v>
      </c>
      <c r="G29" s="132" t="s">
        <v>214</v>
      </c>
      <c r="H29" s="132" t="s">
        <v>209</v>
      </c>
      <c r="I29" s="133">
        <v>1</v>
      </c>
      <c r="J29" s="132">
        <v>0</v>
      </c>
      <c r="K29" s="133">
        <v>455.73333333333335</v>
      </c>
      <c r="L29" s="135">
        <v>1</v>
      </c>
    </row>
    <row r="30" spans="1:12" ht="12.75">
      <c r="A30" s="132">
        <v>122</v>
      </c>
      <c r="B30" s="132">
        <v>6</v>
      </c>
      <c r="C30" s="132">
        <v>8</v>
      </c>
      <c r="D30" s="132" t="s">
        <v>238</v>
      </c>
      <c r="E30" s="132" t="s">
        <v>55</v>
      </c>
      <c r="F30" s="132">
        <v>3</v>
      </c>
      <c r="G30" s="132" t="s">
        <v>220</v>
      </c>
      <c r="H30" s="132" t="s">
        <v>209</v>
      </c>
      <c r="I30" s="133">
        <v>2</v>
      </c>
      <c r="J30" s="132">
        <v>1</v>
      </c>
      <c r="K30" s="133">
        <v>655.8666666666667</v>
      </c>
      <c r="L30" s="135">
        <v>1</v>
      </c>
    </row>
    <row r="31" spans="1:12" ht="12.75">
      <c r="A31" s="132">
        <v>122</v>
      </c>
      <c r="B31" s="132">
        <v>6</v>
      </c>
      <c r="C31" s="132">
        <v>9</v>
      </c>
      <c r="D31" s="132" t="s">
        <v>239</v>
      </c>
      <c r="E31" s="132" t="s">
        <v>55</v>
      </c>
      <c r="F31" s="132">
        <v>1</v>
      </c>
      <c r="G31" s="132" t="s">
        <v>56</v>
      </c>
      <c r="H31" s="132" t="s">
        <v>212</v>
      </c>
      <c r="I31" s="133">
        <v>3</v>
      </c>
      <c r="J31" s="132">
        <v>1</v>
      </c>
      <c r="K31" s="133">
        <v>500.26666666666665</v>
      </c>
      <c r="L31" s="135">
        <v>1</v>
      </c>
    </row>
    <row r="32" spans="1:12" ht="12.75">
      <c r="A32" s="132">
        <v>122</v>
      </c>
      <c r="B32" s="132">
        <v>6</v>
      </c>
      <c r="C32" s="132">
        <v>10</v>
      </c>
      <c r="D32" s="132" t="s">
        <v>240</v>
      </c>
      <c r="E32" s="132" t="s">
        <v>207</v>
      </c>
      <c r="F32" s="132">
        <v>7</v>
      </c>
      <c r="G32" s="132" t="s">
        <v>217</v>
      </c>
      <c r="H32" s="132" t="s">
        <v>215</v>
      </c>
      <c r="I32" s="133">
        <v>4</v>
      </c>
      <c r="J32" s="132">
        <v>1</v>
      </c>
      <c r="K32" s="133">
        <v>468.6</v>
      </c>
      <c r="L32" s="135">
        <v>1</v>
      </c>
    </row>
    <row r="33" spans="1:12" ht="12.75">
      <c r="A33" s="132">
        <v>122</v>
      </c>
      <c r="B33" s="132">
        <v>6</v>
      </c>
      <c r="C33" s="132">
        <v>11</v>
      </c>
      <c r="D33" s="132" t="s">
        <v>241</v>
      </c>
      <c r="E33" s="132" t="s">
        <v>207</v>
      </c>
      <c r="F33" s="132">
        <v>5</v>
      </c>
      <c r="G33" s="132" t="s">
        <v>208</v>
      </c>
      <c r="H33" s="132" t="s">
        <v>212</v>
      </c>
      <c r="I33" s="133">
        <v>5</v>
      </c>
      <c r="J33" s="132">
        <v>1</v>
      </c>
      <c r="K33" s="133">
        <v>510.6333333333333</v>
      </c>
      <c r="L33" s="135">
        <v>1</v>
      </c>
    </row>
    <row r="34" spans="1:12" ht="12.75">
      <c r="A34" s="132">
        <v>122</v>
      </c>
      <c r="B34" s="132">
        <v>6</v>
      </c>
      <c r="C34" s="132">
        <v>12</v>
      </c>
      <c r="D34" s="132" t="s">
        <v>242</v>
      </c>
      <c r="E34" s="132" t="s">
        <v>55</v>
      </c>
      <c r="F34" s="132">
        <v>5</v>
      </c>
      <c r="G34" s="132" t="s">
        <v>207</v>
      </c>
      <c r="H34" s="132" t="s">
        <v>215</v>
      </c>
      <c r="I34" s="133">
        <v>6</v>
      </c>
      <c r="J34" s="132">
        <v>1</v>
      </c>
      <c r="K34" s="133">
        <v>667.0344827586207</v>
      </c>
      <c r="L34" s="135">
        <v>0.9666666666666667</v>
      </c>
    </row>
    <row r="35" spans="1:12" ht="12.75">
      <c r="A35" s="132">
        <v>122</v>
      </c>
      <c r="B35" s="132">
        <v>7</v>
      </c>
      <c r="C35" s="132">
        <v>5</v>
      </c>
      <c r="D35" s="132" t="s">
        <v>210</v>
      </c>
      <c r="E35" s="132" t="s">
        <v>55</v>
      </c>
      <c r="F35" s="132">
        <v>1</v>
      </c>
      <c r="G35" s="132" t="s">
        <v>56</v>
      </c>
      <c r="H35" s="132" t="s">
        <v>209</v>
      </c>
      <c r="I35" s="133">
        <v>1</v>
      </c>
      <c r="J35" s="132">
        <v>0</v>
      </c>
      <c r="K35" s="133">
        <v>202.79310344827587</v>
      </c>
      <c r="L35" s="135">
        <v>0.9666666666666667</v>
      </c>
    </row>
    <row r="36" spans="1:12" ht="12.75">
      <c r="A36" s="132">
        <v>122</v>
      </c>
      <c r="B36" s="132">
        <v>7</v>
      </c>
      <c r="C36" s="132">
        <v>6</v>
      </c>
      <c r="D36" s="132" t="s">
        <v>243</v>
      </c>
      <c r="E36" s="132" t="s">
        <v>207</v>
      </c>
      <c r="F36" s="132">
        <v>5</v>
      </c>
      <c r="G36" s="132" t="s">
        <v>214</v>
      </c>
      <c r="H36" s="132" t="s">
        <v>209</v>
      </c>
      <c r="I36" s="133">
        <v>2</v>
      </c>
      <c r="J36" s="132">
        <v>0</v>
      </c>
      <c r="K36" s="133">
        <v>585.8333333333334</v>
      </c>
      <c r="L36" s="135">
        <v>1</v>
      </c>
    </row>
    <row r="37" spans="1:12" ht="12.75">
      <c r="A37" s="132">
        <v>122</v>
      </c>
      <c r="B37" s="132">
        <v>7</v>
      </c>
      <c r="C37" s="132">
        <v>7</v>
      </c>
      <c r="D37" s="132" t="s">
        <v>244</v>
      </c>
      <c r="E37" s="132" t="s">
        <v>207</v>
      </c>
      <c r="F37" s="132">
        <v>2</v>
      </c>
      <c r="G37" s="132" t="s">
        <v>208</v>
      </c>
      <c r="H37" s="132" t="s">
        <v>215</v>
      </c>
      <c r="I37" s="133">
        <v>3</v>
      </c>
      <c r="J37" s="132">
        <v>0</v>
      </c>
      <c r="K37" s="133">
        <v>518.2</v>
      </c>
      <c r="L37" s="135">
        <v>1</v>
      </c>
    </row>
    <row r="38" spans="1:12" ht="12.75">
      <c r="A38" s="132">
        <v>122</v>
      </c>
      <c r="B38" s="132">
        <v>7</v>
      </c>
      <c r="C38" s="132">
        <v>8</v>
      </c>
      <c r="D38" s="132" t="s">
        <v>230</v>
      </c>
      <c r="E38" s="132" t="s">
        <v>55</v>
      </c>
      <c r="F38" s="132">
        <v>3</v>
      </c>
      <c r="G38" s="132" t="s">
        <v>220</v>
      </c>
      <c r="H38" s="132" t="s">
        <v>212</v>
      </c>
      <c r="I38" s="133">
        <v>4</v>
      </c>
      <c r="J38" s="132">
        <v>1</v>
      </c>
      <c r="K38" s="133">
        <v>419.03333333333336</v>
      </c>
      <c r="L38" s="135">
        <v>1</v>
      </c>
    </row>
    <row r="39" spans="1:12" ht="12.75">
      <c r="A39" s="132">
        <v>122</v>
      </c>
      <c r="B39" s="132">
        <v>7</v>
      </c>
      <c r="C39" s="132">
        <v>9</v>
      </c>
      <c r="D39" s="132" t="s">
        <v>245</v>
      </c>
      <c r="E39" s="132" t="s">
        <v>207</v>
      </c>
      <c r="F39" s="132">
        <v>6</v>
      </c>
      <c r="G39" s="132" t="s">
        <v>58</v>
      </c>
      <c r="H39" s="132" t="s">
        <v>205</v>
      </c>
      <c r="I39" s="133">
        <v>0</v>
      </c>
      <c r="J39" s="132">
        <v>-1</v>
      </c>
      <c r="K39" s="133">
        <v>520.5666666666667</v>
      </c>
      <c r="L39" s="135">
        <v>1</v>
      </c>
    </row>
    <row r="40" spans="1:12" ht="12.75">
      <c r="A40" s="132">
        <v>122</v>
      </c>
      <c r="B40" s="132">
        <v>7</v>
      </c>
      <c r="C40" s="132">
        <v>10</v>
      </c>
      <c r="D40" s="132" t="s">
        <v>242</v>
      </c>
      <c r="E40" s="132" t="s">
        <v>55</v>
      </c>
      <c r="F40" s="132">
        <v>5</v>
      </c>
      <c r="G40" s="132" t="s">
        <v>207</v>
      </c>
      <c r="H40" s="132" t="s">
        <v>215</v>
      </c>
      <c r="I40" s="133">
        <v>5</v>
      </c>
      <c r="J40" s="132">
        <v>0</v>
      </c>
      <c r="K40" s="133">
        <v>368.9655172413793</v>
      </c>
      <c r="L40" s="135">
        <v>0.9666666666666667</v>
      </c>
    </row>
    <row r="41" spans="1:12" ht="12.75">
      <c r="A41" s="132">
        <v>122</v>
      </c>
      <c r="B41" s="132">
        <v>7</v>
      </c>
      <c r="C41" s="132">
        <v>11</v>
      </c>
      <c r="D41" s="132" t="s">
        <v>204</v>
      </c>
      <c r="E41" s="132" t="s">
        <v>55</v>
      </c>
      <c r="F41" s="132">
        <v>2</v>
      </c>
      <c r="G41" s="132" t="s">
        <v>58</v>
      </c>
      <c r="H41" s="132" t="s">
        <v>205</v>
      </c>
      <c r="I41" s="133">
        <v>-1</v>
      </c>
      <c r="J41" s="132">
        <v>-1</v>
      </c>
      <c r="K41" s="133">
        <v>355.1</v>
      </c>
      <c r="L41" s="135">
        <v>1</v>
      </c>
    </row>
    <row r="42" spans="1:12" ht="12.75">
      <c r="A42" s="132">
        <v>122</v>
      </c>
      <c r="B42" s="132">
        <v>7</v>
      </c>
      <c r="C42" s="132">
        <v>12</v>
      </c>
      <c r="D42" s="132" t="s">
        <v>246</v>
      </c>
      <c r="E42" s="132" t="s">
        <v>207</v>
      </c>
      <c r="F42" s="132">
        <v>7</v>
      </c>
      <c r="G42" s="132" t="s">
        <v>217</v>
      </c>
      <c r="H42" s="132" t="s">
        <v>212</v>
      </c>
      <c r="I42" s="133">
        <v>6</v>
      </c>
      <c r="J42" s="132">
        <v>0</v>
      </c>
      <c r="K42" s="133">
        <v>528.3666666666667</v>
      </c>
      <c r="L42" s="135">
        <v>1</v>
      </c>
    </row>
    <row r="43" spans="1:12" ht="12.75">
      <c r="A43" s="132">
        <v>122</v>
      </c>
      <c r="B43" s="132">
        <v>8</v>
      </c>
      <c r="C43" s="132">
        <v>5</v>
      </c>
      <c r="D43" s="132" t="s">
        <v>213</v>
      </c>
      <c r="E43" s="132" t="s">
        <v>207</v>
      </c>
      <c r="F43" s="132">
        <v>5</v>
      </c>
      <c r="G43" s="132" t="s">
        <v>214</v>
      </c>
      <c r="H43" s="132" t="s">
        <v>215</v>
      </c>
      <c r="I43" s="133">
        <v>1</v>
      </c>
      <c r="J43" s="132">
        <v>0</v>
      </c>
      <c r="K43" s="133">
        <v>502.3103448275862</v>
      </c>
      <c r="L43" s="135">
        <v>0.9666666666666667</v>
      </c>
    </row>
    <row r="44" spans="1:12" ht="12.75">
      <c r="A44" s="132">
        <v>122</v>
      </c>
      <c r="B44" s="132">
        <v>8</v>
      </c>
      <c r="C44" s="132">
        <v>6</v>
      </c>
      <c r="D44" s="132" t="s">
        <v>247</v>
      </c>
      <c r="E44" s="132" t="s">
        <v>55</v>
      </c>
      <c r="F44" s="132">
        <v>1</v>
      </c>
      <c r="G44" s="132" t="s">
        <v>56</v>
      </c>
      <c r="H44" s="132" t="s">
        <v>215</v>
      </c>
      <c r="I44" s="133">
        <v>2</v>
      </c>
      <c r="J44" s="132">
        <v>1</v>
      </c>
      <c r="K44" s="133">
        <v>207.23333333333332</v>
      </c>
      <c r="L44" s="135">
        <v>1</v>
      </c>
    </row>
    <row r="45" spans="1:12" ht="12.75">
      <c r="A45" s="132">
        <v>122</v>
      </c>
      <c r="B45" s="132">
        <v>8</v>
      </c>
      <c r="C45" s="132">
        <v>7</v>
      </c>
      <c r="D45" s="132" t="s">
        <v>248</v>
      </c>
      <c r="E45" s="132" t="s">
        <v>55</v>
      </c>
      <c r="F45" s="132">
        <v>3</v>
      </c>
      <c r="G45" s="132" t="s">
        <v>207</v>
      </c>
      <c r="H45" s="132" t="s">
        <v>209</v>
      </c>
      <c r="I45" s="133">
        <v>3</v>
      </c>
      <c r="J45" s="132">
        <v>0</v>
      </c>
      <c r="K45" s="133">
        <v>325.6333333333333</v>
      </c>
      <c r="L45" s="135">
        <v>1</v>
      </c>
    </row>
    <row r="46" spans="1:12" ht="12.75">
      <c r="A46" s="132">
        <v>122</v>
      </c>
      <c r="B46" s="132">
        <v>8</v>
      </c>
      <c r="C46" s="132">
        <v>8</v>
      </c>
      <c r="D46" s="132" t="s">
        <v>249</v>
      </c>
      <c r="E46" s="132" t="s">
        <v>207</v>
      </c>
      <c r="F46" s="132">
        <v>6</v>
      </c>
      <c r="G46" s="132" t="s">
        <v>217</v>
      </c>
      <c r="H46" s="132" t="s">
        <v>212</v>
      </c>
      <c r="I46" s="133">
        <v>4</v>
      </c>
      <c r="J46" s="132">
        <v>0</v>
      </c>
      <c r="K46" s="133">
        <v>511.0689655172414</v>
      </c>
      <c r="L46" s="135">
        <v>0.9666666666666667</v>
      </c>
    </row>
    <row r="47" spans="1:12" ht="12.75">
      <c r="A47" s="132">
        <v>122</v>
      </c>
      <c r="B47" s="132">
        <v>8</v>
      </c>
      <c r="C47" s="132">
        <v>9</v>
      </c>
      <c r="D47" s="132" t="s">
        <v>250</v>
      </c>
      <c r="E47" s="132" t="s">
        <v>207</v>
      </c>
      <c r="F47" s="132">
        <v>7</v>
      </c>
      <c r="G47" s="132" t="s">
        <v>208</v>
      </c>
      <c r="H47" s="132" t="s">
        <v>209</v>
      </c>
      <c r="I47" s="133">
        <v>5</v>
      </c>
      <c r="J47" s="132">
        <v>1</v>
      </c>
      <c r="K47" s="133">
        <v>472.96666666666664</v>
      </c>
      <c r="L47" s="135">
        <v>1</v>
      </c>
    </row>
    <row r="48" spans="1:12" ht="12.75">
      <c r="A48" s="132">
        <v>122</v>
      </c>
      <c r="B48" s="132">
        <v>8</v>
      </c>
      <c r="C48" s="132">
        <v>10</v>
      </c>
      <c r="D48" s="132" t="s">
        <v>251</v>
      </c>
      <c r="E48" s="132" t="s">
        <v>55</v>
      </c>
      <c r="F48" s="132">
        <v>2</v>
      </c>
      <c r="G48" s="132" t="s">
        <v>58</v>
      </c>
      <c r="H48" s="132" t="s">
        <v>205</v>
      </c>
      <c r="I48" s="133">
        <v>0</v>
      </c>
      <c r="J48" s="132">
        <v>-1</v>
      </c>
      <c r="K48" s="133">
        <v>366.0769230769231</v>
      </c>
      <c r="L48" s="135">
        <v>0.8666666666666667</v>
      </c>
    </row>
    <row r="49" spans="1:12" ht="12.75">
      <c r="A49" s="132">
        <v>122</v>
      </c>
      <c r="B49" s="132">
        <v>8</v>
      </c>
      <c r="C49" s="132">
        <v>11</v>
      </c>
      <c r="D49" s="132" t="s">
        <v>252</v>
      </c>
      <c r="E49" s="132" t="s">
        <v>55</v>
      </c>
      <c r="F49" s="132">
        <v>5</v>
      </c>
      <c r="G49" s="132" t="s">
        <v>220</v>
      </c>
      <c r="H49" s="132" t="s">
        <v>212</v>
      </c>
      <c r="I49" s="133">
        <v>6</v>
      </c>
      <c r="J49" s="132">
        <v>1</v>
      </c>
      <c r="K49" s="133">
        <v>435.7142857142857</v>
      </c>
      <c r="L49" s="135">
        <v>0.9333333333333333</v>
      </c>
    </row>
    <row r="50" spans="1:12" ht="12.75">
      <c r="A50" s="132">
        <v>122</v>
      </c>
      <c r="B50" s="132">
        <v>8</v>
      </c>
      <c r="C50" s="132">
        <v>12</v>
      </c>
      <c r="D50" s="132" t="s">
        <v>253</v>
      </c>
      <c r="E50" s="132" t="s">
        <v>207</v>
      </c>
      <c r="F50" s="132">
        <v>2</v>
      </c>
      <c r="G50" s="132" t="s">
        <v>58</v>
      </c>
      <c r="H50" s="132" t="s">
        <v>205</v>
      </c>
      <c r="I50" s="133">
        <v>-1</v>
      </c>
      <c r="J50" s="132">
        <v>-1</v>
      </c>
      <c r="K50" s="133">
        <v>446.3103448275862</v>
      </c>
      <c r="L50" s="135">
        <v>0.9666666666666667</v>
      </c>
    </row>
    <row r="51" spans="1:12" ht="12.75">
      <c r="A51" s="132">
        <v>122</v>
      </c>
      <c r="B51" s="132">
        <v>9</v>
      </c>
      <c r="C51" s="132">
        <v>5</v>
      </c>
      <c r="D51" s="132" t="s">
        <v>254</v>
      </c>
      <c r="E51" s="132" t="s">
        <v>55</v>
      </c>
      <c r="F51" s="132">
        <v>1</v>
      </c>
      <c r="G51" s="132" t="s">
        <v>207</v>
      </c>
      <c r="H51" s="132" t="s">
        <v>215</v>
      </c>
      <c r="I51" s="133">
        <v>1</v>
      </c>
      <c r="J51" s="132">
        <v>1</v>
      </c>
      <c r="K51" s="133">
        <v>123.34482758620689</v>
      </c>
      <c r="L51" s="135">
        <v>0.9666666666666667</v>
      </c>
    </row>
    <row r="52" spans="1:12" ht="12.75">
      <c r="A52" s="132">
        <v>122</v>
      </c>
      <c r="B52" s="132">
        <v>9</v>
      </c>
      <c r="C52" s="132">
        <v>6</v>
      </c>
      <c r="D52" s="132" t="s">
        <v>255</v>
      </c>
      <c r="E52" s="132" t="s">
        <v>207</v>
      </c>
      <c r="F52" s="132">
        <v>7</v>
      </c>
      <c r="G52" s="132" t="s">
        <v>214</v>
      </c>
      <c r="H52" s="132" t="s">
        <v>215</v>
      </c>
      <c r="I52" s="133">
        <v>2</v>
      </c>
      <c r="J52" s="132">
        <v>1</v>
      </c>
      <c r="K52" s="133">
        <v>459.2413793103448</v>
      </c>
      <c r="L52" s="135">
        <v>0.9666666666666667</v>
      </c>
    </row>
    <row r="53" spans="1:12" ht="12.75">
      <c r="A53" s="132">
        <v>122</v>
      </c>
      <c r="B53" s="132">
        <v>9</v>
      </c>
      <c r="C53" s="132">
        <v>7</v>
      </c>
      <c r="D53" s="132" t="s">
        <v>256</v>
      </c>
      <c r="E53" s="132" t="s">
        <v>207</v>
      </c>
      <c r="F53" s="132">
        <v>6</v>
      </c>
      <c r="G53" s="132" t="s">
        <v>58</v>
      </c>
      <c r="H53" s="132" t="s">
        <v>205</v>
      </c>
      <c r="I53" s="133">
        <v>0</v>
      </c>
      <c r="J53" s="132">
        <v>-1</v>
      </c>
      <c r="K53" s="133">
        <v>431.8666666666667</v>
      </c>
      <c r="L53" s="135">
        <v>1</v>
      </c>
    </row>
    <row r="54" spans="1:12" ht="12.75">
      <c r="A54" s="132">
        <v>122</v>
      </c>
      <c r="B54" s="132">
        <v>9</v>
      </c>
      <c r="C54" s="132">
        <v>8</v>
      </c>
      <c r="D54" s="132" t="s">
        <v>241</v>
      </c>
      <c r="E54" s="132" t="s">
        <v>207</v>
      </c>
      <c r="F54" s="132">
        <v>5</v>
      </c>
      <c r="G54" s="132" t="s">
        <v>208</v>
      </c>
      <c r="H54" s="132" t="s">
        <v>212</v>
      </c>
      <c r="I54" s="133">
        <v>3</v>
      </c>
      <c r="J54" s="132">
        <v>1</v>
      </c>
      <c r="K54" s="133">
        <v>464.3666666666667</v>
      </c>
      <c r="L54" s="135">
        <v>1</v>
      </c>
    </row>
    <row r="55" spans="1:12" ht="12.75">
      <c r="A55" s="132">
        <v>122</v>
      </c>
      <c r="B55" s="132">
        <v>9</v>
      </c>
      <c r="C55" s="132">
        <v>9</v>
      </c>
      <c r="D55" s="132" t="s">
        <v>257</v>
      </c>
      <c r="E55" s="132" t="s">
        <v>55</v>
      </c>
      <c r="F55" s="132">
        <v>5</v>
      </c>
      <c r="G55" s="132" t="s">
        <v>56</v>
      </c>
      <c r="H55" s="132" t="s">
        <v>209</v>
      </c>
      <c r="I55" s="133">
        <v>4</v>
      </c>
      <c r="J55" s="132">
        <v>1</v>
      </c>
      <c r="K55" s="133">
        <v>293.89285714285717</v>
      </c>
      <c r="L55" s="135">
        <v>0.9333333333333333</v>
      </c>
    </row>
    <row r="56" spans="1:12" ht="12.75">
      <c r="A56" s="132">
        <v>122</v>
      </c>
      <c r="B56" s="132">
        <v>9</v>
      </c>
      <c r="C56" s="132">
        <v>10</v>
      </c>
      <c r="D56" s="132" t="s">
        <v>224</v>
      </c>
      <c r="E56" s="132" t="s">
        <v>55</v>
      </c>
      <c r="F56" s="132">
        <v>3</v>
      </c>
      <c r="G56" s="132" t="s">
        <v>58</v>
      </c>
      <c r="H56" s="132" t="s">
        <v>205</v>
      </c>
      <c r="I56" s="133">
        <v>-1</v>
      </c>
      <c r="J56" s="132">
        <v>-1</v>
      </c>
      <c r="K56" s="133">
        <v>285.7241379310345</v>
      </c>
      <c r="L56" s="135">
        <v>0.9666666666666667</v>
      </c>
    </row>
    <row r="57" spans="1:12" ht="12.75">
      <c r="A57" s="132">
        <v>122</v>
      </c>
      <c r="B57" s="132">
        <v>9</v>
      </c>
      <c r="C57" s="132">
        <v>11</v>
      </c>
      <c r="D57" s="132" t="s">
        <v>258</v>
      </c>
      <c r="E57" s="132" t="s">
        <v>55</v>
      </c>
      <c r="F57" s="132">
        <v>2</v>
      </c>
      <c r="G57" s="132" t="s">
        <v>220</v>
      </c>
      <c r="H57" s="132" t="s">
        <v>212</v>
      </c>
      <c r="I57" s="133">
        <v>5</v>
      </c>
      <c r="J57" s="132">
        <v>1</v>
      </c>
      <c r="K57" s="133">
        <v>234.92857142857142</v>
      </c>
      <c r="L57" s="135">
        <v>0.9333333333333333</v>
      </c>
    </row>
    <row r="58" spans="1:12" ht="12.75">
      <c r="A58" s="132">
        <v>122</v>
      </c>
      <c r="B58" s="132">
        <v>9</v>
      </c>
      <c r="C58" s="132">
        <v>12</v>
      </c>
      <c r="D58" s="132" t="s">
        <v>228</v>
      </c>
      <c r="E58" s="132" t="s">
        <v>207</v>
      </c>
      <c r="F58" s="132">
        <v>2</v>
      </c>
      <c r="G58" s="132" t="s">
        <v>217</v>
      </c>
      <c r="H58" s="132" t="s">
        <v>209</v>
      </c>
      <c r="I58" s="133">
        <v>6</v>
      </c>
      <c r="J58" s="132">
        <v>1</v>
      </c>
      <c r="K58" s="133">
        <v>411.56666666666666</v>
      </c>
      <c r="L58" s="135">
        <v>1</v>
      </c>
    </row>
    <row r="59" spans="1:12" ht="12.75">
      <c r="A59" s="132">
        <v>122</v>
      </c>
      <c r="B59" s="132">
        <v>10</v>
      </c>
      <c r="C59" s="132">
        <v>5</v>
      </c>
      <c r="D59" s="132" t="s">
        <v>231</v>
      </c>
      <c r="E59" s="132" t="s">
        <v>207</v>
      </c>
      <c r="F59" s="132">
        <v>5</v>
      </c>
      <c r="G59" s="132" t="s">
        <v>208</v>
      </c>
      <c r="H59" s="132" t="s">
        <v>215</v>
      </c>
      <c r="I59" s="133">
        <v>1</v>
      </c>
      <c r="J59" s="132">
        <v>1</v>
      </c>
      <c r="K59" s="133">
        <v>588.3333333333334</v>
      </c>
      <c r="L59" s="135">
        <v>1</v>
      </c>
    </row>
    <row r="60" spans="1:12" ht="12.75">
      <c r="A60" s="132">
        <v>122</v>
      </c>
      <c r="B60" s="132">
        <v>10</v>
      </c>
      <c r="C60" s="132">
        <v>6</v>
      </c>
      <c r="D60" s="132" t="s">
        <v>259</v>
      </c>
      <c r="E60" s="132" t="s">
        <v>55</v>
      </c>
      <c r="F60" s="132">
        <v>3</v>
      </c>
      <c r="G60" s="132" t="s">
        <v>207</v>
      </c>
      <c r="H60" s="132" t="s">
        <v>215</v>
      </c>
      <c r="I60" s="133">
        <v>2</v>
      </c>
      <c r="J60" s="132">
        <v>0</v>
      </c>
      <c r="K60" s="133">
        <v>316.7586206896552</v>
      </c>
      <c r="L60" s="135">
        <v>0.9666666666666667</v>
      </c>
    </row>
    <row r="61" spans="1:12" ht="12.75">
      <c r="A61" s="132">
        <v>122</v>
      </c>
      <c r="B61" s="132">
        <v>10</v>
      </c>
      <c r="C61" s="132">
        <v>7</v>
      </c>
      <c r="D61" s="132" t="s">
        <v>256</v>
      </c>
      <c r="E61" s="132" t="s">
        <v>207</v>
      </c>
      <c r="F61" s="132">
        <v>6</v>
      </c>
      <c r="G61" s="132" t="s">
        <v>58</v>
      </c>
      <c r="H61" s="132" t="s">
        <v>205</v>
      </c>
      <c r="I61" s="133">
        <v>0</v>
      </c>
      <c r="J61" s="132">
        <v>-1</v>
      </c>
      <c r="K61" s="133">
        <v>531.3103448275862</v>
      </c>
      <c r="L61" s="135">
        <v>0.9666666666666667</v>
      </c>
    </row>
    <row r="62" spans="1:12" ht="12.75">
      <c r="A62" s="132">
        <v>122</v>
      </c>
      <c r="B62" s="132">
        <v>10</v>
      </c>
      <c r="C62" s="132">
        <v>8</v>
      </c>
      <c r="D62" s="132" t="s">
        <v>260</v>
      </c>
      <c r="E62" s="132" t="s">
        <v>55</v>
      </c>
      <c r="F62" s="132">
        <v>5</v>
      </c>
      <c r="G62" s="132" t="s">
        <v>58</v>
      </c>
      <c r="H62" s="132" t="s">
        <v>205</v>
      </c>
      <c r="I62" s="133">
        <v>-1</v>
      </c>
      <c r="J62" s="132">
        <v>-1</v>
      </c>
      <c r="K62" s="133">
        <v>357.76666666666665</v>
      </c>
      <c r="L62" s="135">
        <v>1</v>
      </c>
    </row>
    <row r="63" spans="1:12" ht="12.75">
      <c r="A63" s="132">
        <v>122</v>
      </c>
      <c r="B63" s="132">
        <v>10</v>
      </c>
      <c r="C63" s="132">
        <v>9</v>
      </c>
      <c r="D63" s="132" t="s">
        <v>261</v>
      </c>
      <c r="E63" s="132" t="s">
        <v>55</v>
      </c>
      <c r="F63" s="132">
        <v>2</v>
      </c>
      <c r="G63" s="132" t="s">
        <v>220</v>
      </c>
      <c r="H63" s="132" t="s">
        <v>209</v>
      </c>
      <c r="I63" s="133">
        <v>3</v>
      </c>
      <c r="J63" s="132">
        <v>1</v>
      </c>
      <c r="K63" s="133">
        <v>314.17241379310343</v>
      </c>
      <c r="L63" s="135">
        <v>0.9666666666666667</v>
      </c>
    </row>
    <row r="64" spans="1:12" ht="12.75">
      <c r="A64" s="132">
        <v>122</v>
      </c>
      <c r="B64" s="132">
        <v>10</v>
      </c>
      <c r="C64" s="132">
        <v>10</v>
      </c>
      <c r="D64" s="132" t="s">
        <v>262</v>
      </c>
      <c r="E64" s="132" t="s">
        <v>207</v>
      </c>
      <c r="F64" s="132">
        <v>7</v>
      </c>
      <c r="G64" s="132" t="s">
        <v>214</v>
      </c>
      <c r="H64" s="132" t="s">
        <v>212</v>
      </c>
      <c r="I64" s="133">
        <v>4</v>
      </c>
      <c r="J64" s="132">
        <v>0</v>
      </c>
      <c r="K64" s="133">
        <v>521.6</v>
      </c>
      <c r="L64" s="135">
        <v>1</v>
      </c>
    </row>
    <row r="65" spans="1:12" ht="12.75">
      <c r="A65" s="132">
        <v>122</v>
      </c>
      <c r="B65" s="132">
        <v>10</v>
      </c>
      <c r="C65" s="132">
        <v>11</v>
      </c>
      <c r="D65" s="132" t="s">
        <v>228</v>
      </c>
      <c r="E65" s="132" t="s">
        <v>207</v>
      </c>
      <c r="F65" s="132">
        <v>2</v>
      </c>
      <c r="G65" s="132" t="s">
        <v>217</v>
      </c>
      <c r="H65" s="132" t="s">
        <v>209</v>
      </c>
      <c r="I65" s="133">
        <v>5</v>
      </c>
      <c r="J65" s="132">
        <v>1</v>
      </c>
      <c r="K65" s="133">
        <v>453.9</v>
      </c>
      <c r="L65" s="135">
        <v>1</v>
      </c>
    </row>
    <row r="66" spans="1:12" ht="12.75">
      <c r="A66" s="132">
        <v>122</v>
      </c>
      <c r="B66" s="132">
        <v>10</v>
      </c>
      <c r="C66" s="132">
        <v>12</v>
      </c>
      <c r="D66" s="132" t="s">
        <v>239</v>
      </c>
      <c r="E66" s="132" t="s">
        <v>55</v>
      </c>
      <c r="F66" s="132">
        <v>1</v>
      </c>
      <c r="G66" s="132" t="s">
        <v>56</v>
      </c>
      <c r="H66" s="132" t="s">
        <v>212</v>
      </c>
      <c r="I66" s="133">
        <v>6</v>
      </c>
      <c r="J66" s="132">
        <v>1</v>
      </c>
      <c r="K66" s="133">
        <v>294.6</v>
      </c>
      <c r="L66" s="135">
        <v>1</v>
      </c>
    </row>
    <row r="67" spans="1:12" ht="12.75">
      <c r="A67" s="132">
        <v>122</v>
      </c>
      <c r="B67" s="132">
        <v>12</v>
      </c>
      <c r="C67" s="132">
        <v>5</v>
      </c>
      <c r="D67" s="132" t="s">
        <v>263</v>
      </c>
      <c r="E67" s="132" t="s">
        <v>207</v>
      </c>
      <c r="F67" s="132">
        <v>5</v>
      </c>
      <c r="G67" s="132" t="s">
        <v>217</v>
      </c>
      <c r="H67" s="132" t="s">
        <v>215</v>
      </c>
      <c r="I67" s="133">
        <v>1</v>
      </c>
      <c r="J67" s="132">
        <v>1</v>
      </c>
      <c r="K67" s="133">
        <v>597.2</v>
      </c>
      <c r="L67" s="135">
        <v>1</v>
      </c>
    </row>
    <row r="68" spans="1:12" ht="12.75">
      <c r="A68" s="132">
        <v>122</v>
      </c>
      <c r="B68" s="132">
        <v>12</v>
      </c>
      <c r="C68" s="132">
        <v>6</v>
      </c>
      <c r="D68" s="132" t="s">
        <v>264</v>
      </c>
      <c r="E68" s="132" t="s">
        <v>55</v>
      </c>
      <c r="F68" s="132">
        <v>5</v>
      </c>
      <c r="G68" s="132" t="s">
        <v>58</v>
      </c>
      <c r="H68" s="132" t="s">
        <v>205</v>
      </c>
      <c r="I68" s="133">
        <v>0</v>
      </c>
      <c r="J68" s="132">
        <v>-1</v>
      </c>
      <c r="K68" s="133">
        <v>606.5172413793103</v>
      </c>
      <c r="L68" s="135">
        <v>0.9666666666666667</v>
      </c>
    </row>
    <row r="69" spans="1:12" ht="12.75">
      <c r="A69" s="132">
        <v>122</v>
      </c>
      <c r="B69" s="132">
        <v>12</v>
      </c>
      <c r="C69" s="132">
        <v>7</v>
      </c>
      <c r="D69" s="132" t="s">
        <v>265</v>
      </c>
      <c r="E69" s="132" t="s">
        <v>207</v>
      </c>
      <c r="F69" s="132">
        <v>7</v>
      </c>
      <c r="G69" s="132" t="s">
        <v>58</v>
      </c>
      <c r="H69" s="132" t="s">
        <v>205</v>
      </c>
      <c r="I69" s="133">
        <v>-1</v>
      </c>
      <c r="J69" s="132">
        <v>-1</v>
      </c>
      <c r="K69" s="133">
        <v>555.9666666666667</v>
      </c>
      <c r="L69" s="135">
        <v>1</v>
      </c>
    </row>
    <row r="70" spans="1:12" ht="12.75">
      <c r="A70" s="132">
        <v>122</v>
      </c>
      <c r="B70" s="132">
        <v>12</v>
      </c>
      <c r="C70" s="132">
        <v>8</v>
      </c>
      <c r="D70" s="132" t="s">
        <v>266</v>
      </c>
      <c r="E70" s="132" t="s">
        <v>55</v>
      </c>
      <c r="F70" s="132">
        <v>2</v>
      </c>
      <c r="G70" s="132" t="s">
        <v>220</v>
      </c>
      <c r="H70" s="132" t="s">
        <v>215</v>
      </c>
      <c r="I70" s="133">
        <v>2</v>
      </c>
      <c r="J70" s="132">
        <v>1</v>
      </c>
      <c r="K70" s="133">
        <v>542.8965517241379</v>
      </c>
      <c r="L70" s="135">
        <v>0.9666666666666667</v>
      </c>
    </row>
    <row r="71" spans="1:12" ht="12.75">
      <c r="A71" s="132">
        <v>122</v>
      </c>
      <c r="B71" s="132">
        <v>12</v>
      </c>
      <c r="C71" s="132">
        <v>9</v>
      </c>
      <c r="D71" s="132" t="s">
        <v>267</v>
      </c>
      <c r="E71" s="132" t="s">
        <v>55</v>
      </c>
      <c r="F71" s="132">
        <v>3</v>
      </c>
      <c r="G71" s="132" t="s">
        <v>56</v>
      </c>
      <c r="H71" s="132" t="s">
        <v>209</v>
      </c>
      <c r="I71" s="133">
        <v>3</v>
      </c>
      <c r="J71" s="132">
        <v>1</v>
      </c>
      <c r="K71" s="133">
        <v>597.4666666666667</v>
      </c>
      <c r="L71" s="135">
        <v>1</v>
      </c>
    </row>
    <row r="72" spans="1:12" ht="12.75">
      <c r="A72" s="132">
        <v>122</v>
      </c>
      <c r="B72" s="132">
        <v>12</v>
      </c>
      <c r="C72" s="132">
        <v>10</v>
      </c>
      <c r="D72" s="132" t="s">
        <v>268</v>
      </c>
      <c r="E72" s="132" t="s">
        <v>207</v>
      </c>
      <c r="F72" s="132">
        <v>2</v>
      </c>
      <c r="G72" s="132" t="s">
        <v>208</v>
      </c>
      <c r="H72" s="132" t="s">
        <v>212</v>
      </c>
      <c r="I72" s="133">
        <v>4</v>
      </c>
      <c r="J72" s="132">
        <v>1</v>
      </c>
      <c r="K72" s="133">
        <v>555.4137931034483</v>
      </c>
      <c r="L72" s="135">
        <v>0.9666666666666667</v>
      </c>
    </row>
    <row r="73" spans="1:12" ht="12.75">
      <c r="A73" s="132">
        <v>122</v>
      </c>
      <c r="B73" s="132">
        <v>12</v>
      </c>
      <c r="C73" s="132">
        <v>11</v>
      </c>
      <c r="D73" s="132" t="s">
        <v>269</v>
      </c>
      <c r="E73" s="132" t="s">
        <v>207</v>
      </c>
      <c r="F73" s="132">
        <v>6</v>
      </c>
      <c r="G73" s="132" t="s">
        <v>214</v>
      </c>
      <c r="H73" s="132" t="s">
        <v>209</v>
      </c>
      <c r="I73" s="133">
        <v>5</v>
      </c>
      <c r="J73" s="132">
        <v>0</v>
      </c>
      <c r="K73" s="133">
        <v>511.6666666666667</v>
      </c>
      <c r="L73" s="135">
        <v>1</v>
      </c>
    </row>
    <row r="74" spans="1:12" ht="12.75">
      <c r="A74" s="132">
        <v>122</v>
      </c>
      <c r="B74" s="132">
        <v>12</v>
      </c>
      <c r="C74" s="132">
        <v>12</v>
      </c>
      <c r="D74" s="132" t="s">
        <v>270</v>
      </c>
      <c r="E74" s="132" t="s">
        <v>55</v>
      </c>
      <c r="F74" s="132">
        <v>1</v>
      </c>
      <c r="G74" s="132" t="s">
        <v>207</v>
      </c>
      <c r="H74" s="132" t="s">
        <v>212</v>
      </c>
      <c r="I74" s="133">
        <v>6</v>
      </c>
      <c r="J74" s="132">
        <v>1</v>
      </c>
      <c r="K74" s="133">
        <v>483.73333333333335</v>
      </c>
      <c r="L74" s="135">
        <v>1</v>
      </c>
    </row>
    <row r="75" spans="1:12" ht="12.75">
      <c r="A75" s="132">
        <v>122</v>
      </c>
      <c r="B75" s="132">
        <v>13</v>
      </c>
      <c r="C75" s="132">
        <v>5</v>
      </c>
      <c r="D75" s="132" t="s">
        <v>271</v>
      </c>
      <c r="E75" s="132" t="s">
        <v>55</v>
      </c>
      <c r="F75" s="132">
        <v>3</v>
      </c>
      <c r="G75" s="132" t="s">
        <v>220</v>
      </c>
      <c r="H75" s="132" t="s">
        <v>215</v>
      </c>
      <c r="I75" s="133">
        <v>1</v>
      </c>
      <c r="J75" s="132">
        <v>0</v>
      </c>
      <c r="K75" s="133">
        <v>661.7931034482758</v>
      </c>
      <c r="L75" s="135">
        <v>0.9666666666666667</v>
      </c>
    </row>
    <row r="76" spans="1:12" ht="12.75">
      <c r="A76" s="132">
        <v>122</v>
      </c>
      <c r="B76" s="132">
        <v>13</v>
      </c>
      <c r="C76" s="132">
        <v>6</v>
      </c>
      <c r="D76" s="132" t="s">
        <v>231</v>
      </c>
      <c r="E76" s="132" t="s">
        <v>207</v>
      </c>
      <c r="F76" s="132">
        <v>5</v>
      </c>
      <c r="G76" s="132" t="s">
        <v>208</v>
      </c>
      <c r="H76" s="132" t="s">
        <v>215</v>
      </c>
      <c r="I76" s="133">
        <v>2</v>
      </c>
      <c r="J76" s="132">
        <v>0</v>
      </c>
      <c r="K76" s="133">
        <v>710.1</v>
      </c>
      <c r="L76" s="135">
        <v>1</v>
      </c>
    </row>
    <row r="77" spans="1:12" ht="12.75">
      <c r="A77" s="132">
        <v>122</v>
      </c>
      <c r="B77" s="132">
        <v>13</v>
      </c>
      <c r="C77" s="132">
        <v>7</v>
      </c>
      <c r="D77" s="132" t="s">
        <v>236</v>
      </c>
      <c r="E77" s="132" t="s">
        <v>207</v>
      </c>
      <c r="F77" s="132">
        <v>6</v>
      </c>
      <c r="G77" s="132" t="s">
        <v>58</v>
      </c>
      <c r="H77" s="132" t="s">
        <v>205</v>
      </c>
      <c r="I77" s="133">
        <v>0</v>
      </c>
      <c r="J77" s="132">
        <v>-1</v>
      </c>
      <c r="K77" s="133">
        <v>740.6333333333333</v>
      </c>
      <c r="L77" s="135">
        <v>1</v>
      </c>
    </row>
    <row r="78" spans="1:12" ht="12.75">
      <c r="A78" s="132">
        <v>122</v>
      </c>
      <c r="B78" s="132">
        <v>13</v>
      </c>
      <c r="C78" s="132">
        <v>8</v>
      </c>
      <c r="D78" s="132" t="s">
        <v>216</v>
      </c>
      <c r="E78" s="132" t="s">
        <v>207</v>
      </c>
      <c r="F78" s="132">
        <v>2</v>
      </c>
      <c r="G78" s="132" t="s">
        <v>217</v>
      </c>
      <c r="H78" s="132" t="s">
        <v>212</v>
      </c>
      <c r="I78" s="133">
        <v>3</v>
      </c>
      <c r="J78" s="132">
        <v>1</v>
      </c>
      <c r="K78" s="133">
        <v>701.2</v>
      </c>
      <c r="L78" s="135">
        <v>1</v>
      </c>
    </row>
    <row r="79" spans="1:12" ht="12.75">
      <c r="A79" s="132">
        <v>122</v>
      </c>
      <c r="B79" s="132">
        <v>13</v>
      </c>
      <c r="C79" s="132">
        <v>9</v>
      </c>
      <c r="D79" s="132" t="s">
        <v>204</v>
      </c>
      <c r="E79" s="132" t="s">
        <v>55</v>
      </c>
      <c r="F79" s="132">
        <v>2</v>
      </c>
      <c r="G79" s="132" t="s">
        <v>58</v>
      </c>
      <c r="H79" s="132" t="s">
        <v>205</v>
      </c>
      <c r="I79" s="133">
        <v>-1</v>
      </c>
      <c r="J79" s="132">
        <v>-1</v>
      </c>
      <c r="K79" s="133">
        <v>695.9666666666667</v>
      </c>
      <c r="L79" s="135">
        <v>1</v>
      </c>
    </row>
    <row r="80" spans="1:12" ht="12.75">
      <c r="A80" s="132">
        <v>122</v>
      </c>
      <c r="B80" s="132">
        <v>13</v>
      </c>
      <c r="C80" s="132">
        <v>10</v>
      </c>
      <c r="D80" s="132" t="s">
        <v>222</v>
      </c>
      <c r="E80" s="132" t="s">
        <v>55</v>
      </c>
      <c r="F80" s="132">
        <v>1</v>
      </c>
      <c r="G80" s="132" t="s">
        <v>207</v>
      </c>
      <c r="H80" s="132" t="s">
        <v>209</v>
      </c>
      <c r="I80" s="133">
        <v>4</v>
      </c>
      <c r="J80" s="132">
        <v>0</v>
      </c>
      <c r="K80" s="133">
        <v>529.6206896551724</v>
      </c>
      <c r="L80" s="135">
        <v>0.9666666666666667</v>
      </c>
    </row>
    <row r="81" spans="1:12" ht="12.75">
      <c r="A81" s="132">
        <v>122</v>
      </c>
      <c r="B81" s="132">
        <v>13</v>
      </c>
      <c r="C81" s="132">
        <v>11</v>
      </c>
      <c r="D81" s="132" t="s">
        <v>272</v>
      </c>
      <c r="E81" s="132" t="s">
        <v>55</v>
      </c>
      <c r="F81" s="132">
        <v>5</v>
      </c>
      <c r="G81" s="132" t="s">
        <v>56</v>
      </c>
      <c r="H81" s="132" t="s">
        <v>212</v>
      </c>
      <c r="I81" s="133">
        <v>5</v>
      </c>
      <c r="J81" s="132">
        <v>1</v>
      </c>
      <c r="K81" s="133">
        <v>708.3333333333334</v>
      </c>
      <c r="L81" s="135">
        <v>1</v>
      </c>
    </row>
    <row r="82" spans="1:12" ht="12.75">
      <c r="A82" s="132">
        <v>122</v>
      </c>
      <c r="B82" s="132">
        <v>13</v>
      </c>
      <c r="C82" s="132">
        <v>12</v>
      </c>
      <c r="D82" s="132" t="s">
        <v>273</v>
      </c>
      <c r="E82" s="132" t="s">
        <v>207</v>
      </c>
      <c r="F82" s="132">
        <v>7</v>
      </c>
      <c r="G82" s="132" t="s">
        <v>214</v>
      </c>
      <c r="H82" s="132" t="s">
        <v>209</v>
      </c>
      <c r="I82" s="133">
        <v>6</v>
      </c>
      <c r="J82" s="132">
        <v>1</v>
      </c>
      <c r="K82" s="133">
        <v>688.0344827586207</v>
      </c>
      <c r="L82" s="135">
        <v>0.9666666666666667</v>
      </c>
    </row>
    <row r="83" spans="1:12" ht="12.75">
      <c r="A83" s="132">
        <v>122</v>
      </c>
      <c r="B83" s="132">
        <v>14</v>
      </c>
      <c r="C83" s="132">
        <v>5</v>
      </c>
      <c r="D83" s="132" t="s">
        <v>247</v>
      </c>
      <c r="E83" s="132" t="s">
        <v>55</v>
      </c>
      <c r="F83" s="132">
        <v>1</v>
      </c>
      <c r="G83" s="132" t="s">
        <v>56</v>
      </c>
      <c r="H83" s="132" t="s">
        <v>215</v>
      </c>
      <c r="I83" s="133">
        <v>1</v>
      </c>
      <c r="J83" s="132">
        <v>0</v>
      </c>
      <c r="K83" s="133">
        <v>331.7</v>
      </c>
      <c r="L83" s="135">
        <v>1</v>
      </c>
    </row>
    <row r="84" spans="1:12" ht="12.75">
      <c r="A84" s="132">
        <v>122</v>
      </c>
      <c r="B84" s="132">
        <v>14</v>
      </c>
      <c r="C84" s="132">
        <v>6</v>
      </c>
      <c r="D84" s="132" t="s">
        <v>225</v>
      </c>
      <c r="E84" s="132" t="s">
        <v>207</v>
      </c>
      <c r="F84" s="132">
        <v>6</v>
      </c>
      <c r="G84" s="132" t="s">
        <v>217</v>
      </c>
      <c r="H84" s="132" t="s">
        <v>215</v>
      </c>
      <c r="I84" s="133">
        <v>2</v>
      </c>
      <c r="J84" s="132">
        <v>0</v>
      </c>
      <c r="K84" s="133">
        <v>547.5333333333333</v>
      </c>
      <c r="L84" s="135">
        <v>1</v>
      </c>
    </row>
    <row r="85" spans="1:12" ht="12.75">
      <c r="A85" s="132">
        <v>122</v>
      </c>
      <c r="B85" s="132">
        <v>14</v>
      </c>
      <c r="C85" s="132">
        <v>7</v>
      </c>
      <c r="D85" s="132" t="s">
        <v>262</v>
      </c>
      <c r="E85" s="132" t="s">
        <v>207</v>
      </c>
      <c r="F85" s="132">
        <v>7</v>
      </c>
      <c r="G85" s="132" t="s">
        <v>214</v>
      </c>
      <c r="H85" s="132" t="s">
        <v>212</v>
      </c>
      <c r="I85" s="133">
        <v>3</v>
      </c>
      <c r="J85" s="132">
        <v>0</v>
      </c>
      <c r="K85" s="133">
        <v>546.7586206896551</v>
      </c>
      <c r="L85" s="135">
        <v>0.9666666666666667</v>
      </c>
    </row>
    <row r="86" spans="1:12" ht="12.75">
      <c r="A86" s="132">
        <v>122</v>
      </c>
      <c r="B86" s="132">
        <v>14</v>
      </c>
      <c r="C86" s="132">
        <v>8</v>
      </c>
      <c r="D86" s="132" t="s">
        <v>274</v>
      </c>
      <c r="E86" s="132" t="s">
        <v>207</v>
      </c>
      <c r="F86" s="132">
        <v>5</v>
      </c>
      <c r="G86" s="132" t="s">
        <v>58</v>
      </c>
      <c r="H86" s="132" t="s">
        <v>205</v>
      </c>
      <c r="I86" s="133">
        <v>0</v>
      </c>
      <c r="J86" s="132">
        <v>-1</v>
      </c>
      <c r="K86" s="133">
        <v>588.7666666666667</v>
      </c>
      <c r="L86" s="135">
        <v>1</v>
      </c>
    </row>
    <row r="87" spans="1:12" ht="12.75">
      <c r="A87" s="132">
        <v>122</v>
      </c>
      <c r="B87" s="132">
        <v>14</v>
      </c>
      <c r="C87" s="132">
        <v>9</v>
      </c>
      <c r="D87" s="132" t="s">
        <v>261</v>
      </c>
      <c r="E87" s="132" t="s">
        <v>55</v>
      </c>
      <c r="F87" s="132">
        <v>2</v>
      </c>
      <c r="G87" s="132" t="s">
        <v>220</v>
      </c>
      <c r="H87" s="132" t="s">
        <v>209</v>
      </c>
      <c r="I87" s="133">
        <v>4</v>
      </c>
      <c r="J87" s="132">
        <v>1</v>
      </c>
      <c r="K87" s="133">
        <v>443.5</v>
      </c>
      <c r="L87" s="135">
        <v>0.8666666666666667</v>
      </c>
    </row>
    <row r="88" spans="1:12" ht="12.75">
      <c r="A88" s="132">
        <v>122</v>
      </c>
      <c r="B88" s="132">
        <v>14</v>
      </c>
      <c r="C88" s="132">
        <v>10</v>
      </c>
      <c r="D88" s="132" t="s">
        <v>211</v>
      </c>
      <c r="E88" s="132" t="s">
        <v>55</v>
      </c>
      <c r="F88" s="132">
        <v>3</v>
      </c>
      <c r="G88" s="132" t="s">
        <v>207</v>
      </c>
      <c r="H88" s="132" t="s">
        <v>212</v>
      </c>
      <c r="I88" s="133">
        <v>5</v>
      </c>
      <c r="J88" s="132">
        <v>1</v>
      </c>
      <c r="K88" s="133">
        <v>421.2413793103448</v>
      </c>
      <c r="L88" s="135">
        <v>0.9666666666666667</v>
      </c>
    </row>
    <row r="89" spans="1:12" ht="12.75">
      <c r="A89" s="132">
        <v>122</v>
      </c>
      <c r="B89" s="132">
        <v>14</v>
      </c>
      <c r="C89" s="132">
        <v>11</v>
      </c>
      <c r="D89" s="132" t="s">
        <v>275</v>
      </c>
      <c r="E89" s="132" t="s">
        <v>55</v>
      </c>
      <c r="F89" s="132">
        <v>5</v>
      </c>
      <c r="G89" s="132" t="s">
        <v>58</v>
      </c>
      <c r="H89" s="132" t="s">
        <v>205</v>
      </c>
      <c r="I89" s="133">
        <v>-1</v>
      </c>
      <c r="J89" s="132">
        <v>-1</v>
      </c>
      <c r="K89" s="133">
        <v>413.58620689655174</v>
      </c>
      <c r="L89" s="135">
        <v>0.9666666666666667</v>
      </c>
    </row>
    <row r="90" spans="1:12" ht="12.75">
      <c r="A90" s="132">
        <v>122</v>
      </c>
      <c r="B90" s="132">
        <v>14</v>
      </c>
      <c r="C90" s="132">
        <v>12</v>
      </c>
      <c r="D90" s="132" t="s">
        <v>276</v>
      </c>
      <c r="E90" s="132" t="s">
        <v>207</v>
      </c>
      <c r="F90" s="132">
        <v>2</v>
      </c>
      <c r="G90" s="132" t="s">
        <v>208</v>
      </c>
      <c r="H90" s="132" t="s">
        <v>209</v>
      </c>
      <c r="I90" s="133">
        <v>6</v>
      </c>
      <c r="J90" s="132">
        <v>1</v>
      </c>
      <c r="K90" s="133">
        <v>525.6666666666666</v>
      </c>
      <c r="L90" s="135">
        <v>1</v>
      </c>
    </row>
    <row r="91" spans="1:12" ht="12.75">
      <c r="A91" s="132">
        <v>122</v>
      </c>
      <c r="B91" s="132">
        <v>27</v>
      </c>
      <c r="C91" s="132">
        <v>5</v>
      </c>
      <c r="D91" s="132" t="s">
        <v>277</v>
      </c>
      <c r="E91" s="132" t="s">
        <v>55</v>
      </c>
      <c r="F91" s="132">
        <v>5</v>
      </c>
      <c r="G91" s="132" t="s">
        <v>56</v>
      </c>
      <c r="H91" s="132" t="s">
        <v>215</v>
      </c>
      <c r="I91" s="133">
        <v>1</v>
      </c>
      <c r="J91" s="132">
        <v>0</v>
      </c>
      <c r="K91" s="133">
        <v>542.5666666666667</v>
      </c>
      <c r="L91" s="135">
        <v>1</v>
      </c>
    </row>
    <row r="92" spans="1:12" ht="12.75">
      <c r="A92" s="132">
        <v>122</v>
      </c>
      <c r="B92" s="132">
        <v>27</v>
      </c>
      <c r="C92" s="132">
        <v>6</v>
      </c>
      <c r="D92" s="132" t="s">
        <v>218</v>
      </c>
      <c r="E92" s="132" t="s">
        <v>207</v>
      </c>
      <c r="F92" s="132">
        <v>7</v>
      </c>
      <c r="G92" s="132" t="s">
        <v>58</v>
      </c>
      <c r="H92" s="132" t="s">
        <v>205</v>
      </c>
      <c r="I92" s="133">
        <v>0</v>
      </c>
      <c r="J92" s="132">
        <v>-1</v>
      </c>
      <c r="K92" s="133">
        <v>503.9</v>
      </c>
      <c r="L92" s="135">
        <v>1</v>
      </c>
    </row>
    <row r="93" spans="1:12" ht="12.75">
      <c r="A93" s="132">
        <v>122</v>
      </c>
      <c r="B93" s="132">
        <v>27</v>
      </c>
      <c r="C93" s="132">
        <v>7</v>
      </c>
      <c r="D93" s="132" t="s">
        <v>213</v>
      </c>
      <c r="E93" s="132" t="s">
        <v>207</v>
      </c>
      <c r="F93" s="132">
        <v>5</v>
      </c>
      <c r="G93" s="132" t="s">
        <v>214</v>
      </c>
      <c r="H93" s="132" t="s">
        <v>215</v>
      </c>
      <c r="I93" s="133">
        <v>2</v>
      </c>
      <c r="J93" s="132">
        <v>0</v>
      </c>
      <c r="K93" s="133">
        <v>508.0689655172414</v>
      </c>
      <c r="L93" s="135">
        <v>0.9666666666666667</v>
      </c>
    </row>
    <row r="94" spans="1:12" ht="12.75">
      <c r="A94" s="132">
        <v>122</v>
      </c>
      <c r="B94" s="132">
        <v>27</v>
      </c>
      <c r="C94" s="132">
        <v>8</v>
      </c>
      <c r="D94" s="132" t="s">
        <v>278</v>
      </c>
      <c r="E94" s="132" t="s">
        <v>207</v>
      </c>
      <c r="F94" s="132">
        <v>6</v>
      </c>
      <c r="G94" s="132" t="s">
        <v>217</v>
      </c>
      <c r="H94" s="132" t="s">
        <v>209</v>
      </c>
      <c r="I94" s="133">
        <v>3</v>
      </c>
      <c r="J94" s="132">
        <v>0</v>
      </c>
      <c r="K94" s="133">
        <v>469.8666666666667</v>
      </c>
      <c r="L94" s="135">
        <v>1</v>
      </c>
    </row>
    <row r="95" spans="1:12" ht="12.75">
      <c r="A95" s="132">
        <v>122</v>
      </c>
      <c r="B95" s="132">
        <v>27</v>
      </c>
      <c r="C95" s="132">
        <v>9</v>
      </c>
      <c r="D95" s="132" t="s">
        <v>258</v>
      </c>
      <c r="E95" s="132" t="s">
        <v>55</v>
      </c>
      <c r="F95" s="132">
        <v>2</v>
      </c>
      <c r="G95" s="132" t="s">
        <v>220</v>
      </c>
      <c r="H95" s="132" t="s">
        <v>212</v>
      </c>
      <c r="I95" s="133">
        <v>4</v>
      </c>
      <c r="J95" s="132">
        <v>1</v>
      </c>
      <c r="K95" s="133">
        <v>622.9310344827586</v>
      </c>
      <c r="L95" s="135">
        <v>0.9666666666666667</v>
      </c>
    </row>
    <row r="96" spans="1:12" ht="12.75">
      <c r="A96" s="132">
        <v>122</v>
      </c>
      <c r="B96" s="132">
        <v>27</v>
      </c>
      <c r="C96" s="132">
        <v>10</v>
      </c>
      <c r="D96" s="132" t="s">
        <v>222</v>
      </c>
      <c r="E96" s="132" t="s">
        <v>55</v>
      </c>
      <c r="F96" s="132">
        <v>1</v>
      </c>
      <c r="G96" s="132" t="s">
        <v>207</v>
      </c>
      <c r="H96" s="132" t="s">
        <v>209</v>
      </c>
      <c r="I96" s="133">
        <v>5</v>
      </c>
      <c r="J96" s="132">
        <v>0</v>
      </c>
      <c r="K96" s="133">
        <v>380.7586206896552</v>
      </c>
      <c r="L96" s="135">
        <v>0.9666666666666667</v>
      </c>
    </row>
    <row r="97" spans="1:12" ht="12.75">
      <c r="A97" s="132">
        <v>122</v>
      </c>
      <c r="B97" s="132">
        <v>27</v>
      </c>
      <c r="C97" s="132">
        <v>11</v>
      </c>
      <c r="D97" s="132" t="s">
        <v>224</v>
      </c>
      <c r="E97" s="132" t="s">
        <v>55</v>
      </c>
      <c r="F97" s="132">
        <v>3</v>
      </c>
      <c r="G97" s="132" t="s">
        <v>58</v>
      </c>
      <c r="H97" s="132" t="s">
        <v>205</v>
      </c>
      <c r="I97" s="133">
        <v>-1</v>
      </c>
      <c r="J97" s="132">
        <v>-1</v>
      </c>
      <c r="K97" s="133">
        <v>507.34615384615387</v>
      </c>
      <c r="L97" s="135">
        <v>0.8666666666666667</v>
      </c>
    </row>
    <row r="98" spans="1:12" ht="12.75">
      <c r="A98" s="132">
        <v>122</v>
      </c>
      <c r="B98" s="132">
        <v>27</v>
      </c>
      <c r="C98" s="132">
        <v>12</v>
      </c>
      <c r="D98" s="132" t="s">
        <v>268</v>
      </c>
      <c r="E98" s="132" t="s">
        <v>207</v>
      </c>
      <c r="F98" s="132">
        <v>2</v>
      </c>
      <c r="G98" s="132" t="s">
        <v>208</v>
      </c>
      <c r="H98" s="132" t="s">
        <v>212</v>
      </c>
      <c r="I98" s="133">
        <v>6</v>
      </c>
      <c r="J98" s="132">
        <v>0</v>
      </c>
      <c r="K98" s="133">
        <v>474.2413793103448</v>
      </c>
      <c r="L98" s="135">
        <v>0.9666666666666667</v>
      </c>
    </row>
    <row r="99" spans="1:12" ht="12.75">
      <c r="A99" s="132">
        <v>122</v>
      </c>
      <c r="B99" s="132">
        <v>28</v>
      </c>
      <c r="C99" s="132">
        <v>5</v>
      </c>
      <c r="D99" s="132" t="s">
        <v>221</v>
      </c>
      <c r="E99" s="132" t="s">
        <v>207</v>
      </c>
      <c r="F99" s="132">
        <v>7</v>
      </c>
      <c r="G99" s="132" t="s">
        <v>58</v>
      </c>
      <c r="H99" s="132" t="s">
        <v>205</v>
      </c>
      <c r="I99" s="133">
        <v>0</v>
      </c>
      <c r="J99" s="132">
        <v>-1</v>
      </c>
      <c r="K99" s="133">
        <v>485.06666666666666</v>
      </c>
      <c r="L99" s="135">
        <v>1</v>
      </c>
    </row>
    <row r="100" spans="1:12" ht="12.75">
      <c r="A100" s="132">
        <v>122</v>
      </c>
      <c r="B100" s="132">
        <v>28</v>
      </c>
      <c r="C100" s="132">
        <v>6</v>
      </c>
      <c r="D100" s="132" t="s">
        <v>279</v>
      </c>
      <c r="E100" s="132" t="s">
        <v>207</v>
      </c>
      <c r="F100" s="132">
        <v>2</v>
      </c>
      <c r="G100" s="132" t="s">
        <v>217</v>
      </c>
      <c r="H100" s="132" t="s">
        <v>215</v>
      </c>
      <c r="I100" s="133">
        <v>1</v>
      </c>
      <c r="J100" s="132">
        <v>1</v>
      </c>
      <c r="K100" s="133">
        <v>476.8666666666667</v>
      </c>
      <c r="L100" s="135">
        <v>1</v>
      </c>
    </row>
    <row r="101" spans="1:12" ht="12.75">
      <c r="A101" s="132">
        <v>122</v>
      </c>
      <c r="B101" s="132">
        <v>28</v>
      </c>
      <c r="C101" s="132">
        <v>7</v>
      </c>
      <c r="D101" s="132" t="s">
        <v>247</v>
      </c>
      <c r="E101" s="132" t="s">
        <v>55</v>
      </c>
      <c r="F101" s="132">
        <v>1</v>
      </c>
      <c r="G101" s="132" t="s">
        <v>56</v>
      </c>
      <c r="H101" s="132" t="s">
        <v>215</v>
      </c>
      <c r="I101" s="133">
        <v>2</v>
      </c>
      <c r="J101" s="132">
        <v>1</v>
      </c>
      <c r="K101" s="133">
        <v>317.07142857142856</v>
      </c>
      <c r="L101" s="135">
        <v>0.9333333333333333</v>
      </c>
    </row>
    <row r="102" spans="1:12" ht="12.75">
      <c r="A102" s="132">
        <v>122</v>
      </c>
      <c r="B102" s="132">
        <v>28</v>
      </c>
      <c r="C102" s="132">
        <v>8</v>
      </c>
      <c r="D102" s="132" t="s">
        <v>211</v>
      </c>
      <c r="E102" s="132" t="s">
        <v>55</v>
      </c>
      <c r="F102" s="132">
        <v>3</v>
      </c>
      <c r="G102" s="132" t="s">
        <v>207</v>
      </c>
      <c r="H102" s="132" t="s">
        <v>212</v>
      </c>
      <c r="I102" s="133">
        <v>3</v>
      </c>
      <c r="J102" s="132">
        <v>0</v>
      </c>
      <c r="K102" s="133">
        <v>460.93333333333334</v>
      </c>
      <c r="L102" s="135">
        <v>1</v>
      </c>
    </row>
    <row r="103" spans="1:12" ht="12.75">
      <c r="A103" s="132">
        <v>122</v>
      </c>
      <c r="B103" s="132">
        <v>28</v>
      </c>
      <c r="C103" s="132">
        <v>9</v>
      </c>
      <c r="D103" s="132" t="s">
        <v>280</v>
      </c>
      <c r="E103" s="132" t="s">
        <v>55</v>
      </c>
      <c r="F103" s="132">
        <v>2</v>
      </c>
      <c r="G103" s="132" t="s">
        <v>58</v>
      </c>
      <c r="H103" s="132" t="s">
        <v>205</v>
      </c>
      <c r="I103" s="133">
        <v>-1</v>
      </c>
      <c r="J103" s="132">
        <v>-1</v>
      </c>
      <c r="K103" s="133">
        <v>501.55555555555554</v>
      </c>
      <c r="L103" s="135">
        <v>0.9</v>
      </c>
    </row>
    <row r="104" spans="1:12" ht="12.75">
      <c r="A104" s="132">
        <v>122</v>
      </c>
      <c r="B104" s="132">
        <v>28</v>
      </c>
      <c r="C104" s="132">
        <v>10</v>
      </c>
      <c r="D104" s="132" t="s">
        <v>243</v>
      </c>
      <c r="E104" s="132" t="s">
        <v>207</v>
      </c>
      <c r="F104" s="132">
        <v>5</v>
      </c>
      <c r="G104" s="132" t="s">
        <v>214</v>
      </c>
      <c r="H104" s="132" t="s">
        <v>209</v>
      </c>
      <c r="I104" s="133">
        <v>4</v>
      </c>
      <c r="J104" s="132">
        <v>1</v>
      </c>
      <c r="K104" s="133">
        <v>547.6333333333333</v>
      </c>
      <c r="L104" s="135">
        <v>1</v>
      </c>
    </row>
    <row r="105" spans="1:12" ht="12.75">
      <c r="A105" s="132">
        <v>122</v>
      </c>
      <c r="B105" s="132">
        <v>28</v>
      </c>
      <c r="C105" s="132">
        <v>11</v>
      </c>
      <c r="D105" s="132" t="s">
        <v>281</v>
      </c>
      <c r="E105" s="132" t="s">
        <v>207</v>
      </c>
      <c r="F105" s="132">
        <v>6</v>
      </c>
      <c r="G105" s="132" t="s">
        <v>208</v>
      </c>
      <c r="H105" s="132" t="s">
        <v>212</v>
      </c>
      <c r="I105" s="133">
        <v>5</v>
      </c>
      <c r="J105" s="132">
        <v>1</v>
      </c>
      <c r="K105" s="133">
        <v>513.6666666666666</v>
      </c>
      <c r="L105" s="135">
        <v>1</v>
      </c>
    </row>
    <row r="106" spans="1:12" ht="12.75">
      <c r="A106" s="132">
        <v>122</v>
      </c>
      <c r="B106" s="132">
        <v>28</v>
      </c>
      <c r="C106" s="132">
        <v>12</v>
      </c>
      <c r="D106" s="132" t="s">
        <v>282</v>
      </c>
      <c r="E106" s="132" t="s">
        <v>55</v>
      </c>
      <c r="F106" s="132">
        <v>5</v>
      </c>
      <c r="G106" s="132" t="s">
        <v>220</v>
      </c>
      <c r="H106" s="132" t="s">
        <v>209</v>
      </c>
      <c r="I106" s="133">
        <v>6</v>
      </c>
      <c r="J106" s="132">
        <v>1</v>
      </c>
      <c r="K106" s="133">
        <v>555.2142857142857</v>
      </c>
      <c r="L106" s="135">
        <v>0.9333333333333333</v>
      </c>
    </row>
    <row r="107" spans="1:12" ht="12.75">
      <c r="A107" s="132">
        <v>122</v>
      </c>
      <c r="B107" s="132">
        <v>29</v>
      </c>
      <c r="C107" s="132">
        <v>5</v>
      </c>
      <c r="D107" s="132" t="s">
        <v>242</v>
      </c>
      <c r="E107" s="132" t="s">
        <v>55</v>
      </c>
      <c r="F107" s="132">
        <v>5</v>
      </c>
      <c r="G107" s="132" t="s">
        <v>207</v>
      </c>
      <c r="H107" s="132" t="s">
        <v>215</v>
      </c>
      <c r="I107" s="133">
        <v>1</v>
      </c>
      <c r="J107" s="132">
        <v>1</v>
      </c>
      <c r="K107" s="133">
        <v>677.2142857142857</v>
      </c>
      <c r="L107" s="135">
        <v>0.9333333333333333</v>
      </c>
    </row>
    <row r="108" spans="1:12" ht="12.75">
      <c r="A108" s="132">
        <v>122</v>
      </c>
      <c r="B108" s="132">
        <v>29</v>
      </c>
      <c r="C108" s="132">
        <v>6</v>
      </c>
      <c r="D108" s="132" t="s">
        <v>279</v>
      </c>
      <c r="E108" s="132" t="s">
        <v>207</v>
      </c>
      <c r="F108" s="132">
        <v>2</v>
      </c>
      <c r="G108" s="132" t="s">
        <v>217</v>
      </c>
      <c r="H108" s="132" t="s">
        <v>215</v>
      </c>
      <c r="I108" s="133">
        <v>2</v>
      </c>
      <c r="J108" s="132">
        <v>1</v>
      </c>
      <c r="K108" s="133">
        <v>625.0666666666667</v>
      </c>
      <c r="L108" s="135">
        <v>1</v>
      </c>
    </row>
    <row r="109" spans="1:12" ht="12.75">
      <c r="A109" s="132">
        <v>122</v>
      </c>
      <c r="B109" s="132">
        <v>29</v>
      </c>
      <c r="C109" s="132">
        <v>7</v>
      </c>
      <c r="D109" s="132" t="s">
        <v>250</v>
      </c>
      <c r="E109" s="132" t="s">
        <v>207</v>
      </c>
      <c r="F109" s="132">
        <v>7</v>
      </c>
      <c r="G109" s="132" t="s">
        <v>208</v>
      </c>
      <c r="H109" s="132" t="s">
        <v>209</v>
      </c>
      <c r="I109" s="133">
        <v>3</v>
      </c>
      <c r="J109" s="132">
        <v>1</v>
      </c>
      <c r="K109" s="133">
        <v>631.2068965517242</v>
      </c>
      <c r="L109" s="135">
        <v>0.9666666666666667</v>
      </c>
    </row>
    <row r="110" spans="1:12" ht="12.75">
      <c r="A110" s="132">
        <v>122</v>
      </c>
      <c r="B110" s="132">
        <v>29</v>
      </c>
      <c r="C110" s="132">
        <v>8</v>
      </c>
      <c r="D110" s="132" t="s">
        <v>245</v>
      </c>
      <c r="E110" s="132" t="s">
        <v>207</v>
      </c>
      <c r="F110" s="132">
        <v>6</v>
      </c>
      <c r="G110" s="132" t="s">
        <v>58</v>
      </c>
      <c r="H110" s="132" t="s">
        <v>205</v>
      </c>
      <c r="I110" s="133">
        <v>0</v>
      </c>
      <c r="J110" s="132">
        <v>-1</v>
      </c>
      <c r="K110" s="133">
        <v>624</v>
      </c>
      <c r="L110" s="135">
        <v>0.9333333333333333</v>
      </c>
    </row>
    <row r="111" spans="1:12" ht="12.75">
      <c r="A111" s="132">
        <v>122</v>
      </c>
      <c r="B111" s="132">
        <v>29</v>
      </c>
      <c r="C111" s="132">
        <v>9</v>
      </c>
      <c r="D111" s="132" t="s">
        <v>283</v>
      </c>
      <c r="E111" s="132" t="s">
        <v>55</v>
      </c>
      <c r="F111" s="132">
        <v>3</v>
      </c>
      <c r="G111" s="132" t="s">
        <v>58</v>
      </c>
      <c r="H111" s="132" t="s">
        <v>205</v>
      </c>
      <c r="I111" s="133">
        <v>-1</v>
      </c>
      <c r="J111" s="132">
        <v>-1</v>
      </c>
      <c r="K111" s="133">
        <v>553.8965517241379</v>
      </c>
      <c r="L111" s="135">
        <v>0.9666666666666667</v>
      </c>
    </row>
    <row r="112" spans="1:12" ht="12.75">
      <c r="A112" s="132">
        <v>122</v>
      </c>
      <c r="B112" s="132">
        <v>29</v>
      </c>
      <c r="C112" s="132">
        <v>10</v>
      </c>
      <c r="D112" s="132" t="s">
        <v>239</v>
      </c>
      <c r="E112" s="132" t="s">
        <v>55</v>
      </c>
      <c r="F112" s="132">
        <v>1</v>
      </c>
      <c r="G112" s="132" t="s">
        <v>56</v>
      </c>
      <c r="H112" s="132" t="s">
        <v>212</v>
      </c>
      <c r="I112" s="133">
        <v>4</v>
      </c>
      <c r="J112" s="132">
        <v>1</v>
      </c>
      <c r="K112" s="133">
        <v>461.4230769230769</v>
      </c>
      <c r="L112" s="135">
        <v>0.8666666666666667</v>
      </c>
    </row>
    <row r="113" spans="1:12" ht="12.75">
      <c r="A113" s="132">
        <v>122</v>
      </c>
      <c r="B113" s="132">
        <v>29</v>
      </c>
      <c r="C113" s="132">
        <v>11</v>
      </c>
      <c r="D113" s="132" t="s">
        <v>261</v>
      </c>
      <c r="E113" s="132" t="s">
        <v>55</v>
      </c>
      <c r="F113" s="132">
        <v>2</v>
      </c>
      <c r="G113" s="132" t="s">
        <v>220</v>
      </c>
      <c r="H113" s="132" t="s">
        <v>209</v>
      </c>
      <c r="I113" s="133">
        <v>5</v>
      </c>
      <c r="J113" s="132">
        <v>1</v>
      </c>
      <c r="K113" s="133">
        <v>644.1379310344828</v>
      </c>
      <c r="L113" s="135">
        <v>0.9666666666666667</v>
      </c>
    </row>
    <row r="114" spans="1:12" ht="12.75">
      <c r="A114" s="132">
        <v>122</v>
      </c>
      <c r="B114" s="132">
        <v>29</v>
      </c>
      <c r="C114" s="132">
        <v>12</v>
      </c>
      <c r="D114" s="132" t="s">
        <v>284</v>
      </c>
      <c r="E114" s="132" t="s">
        <v>207</v>
      </c>
      <c r="F114" s="132">
        <v>5</v>
      </c>
      <c r="G114" s="132" t="s">
        <v>214</v>
      </c>
      <c r="H114" s="132" t="s">
        <v>212</v>
      </c>
      <c r="I114" s="133">
        <v>6</v>
      </c>
      <c r="J114" s="132">
        <v>0</v>
      </c>
      <c r="K114" s="133">
        <v>682.4444444444445</v>
      </c>
      <c r="L114" s="135">
        <v>0.9</v>
      </c>
    </row>
    <row r="115" spans="1:12" ht="12.75">
      <c r="A115" s="132">
        <v>122</v>
      </c>
      <c r="B115" s="132">
        <v>30</v>
      </c>
      <c r="C115" s="132">
        <v>5</v>
      </c>
      <c r="D115" s="132" t="s">
        <v>285</v>
      </c>
      <c r="E115" s="132" t="s">
        <v>207</v>
      </c>
      <c r="F115" s="132">
        <v>6</v>
      </c>
      <c r="G115" s="132" t="s">
        <v>208</v>
      </c>
      <c r="H115" s="132" t="s">
        <v>215</v>
      </c>
      <c r="I115" s="133">
        <v>1</v>
      </c>
      <c r="J115" s="132">
        <v>0</v>
      </c>
      <c r="K115" s="133">
        <v>488.4166666666667</v>
      </c>
      <c r="L115" s="135">
        <v>0.8</v>
      </c>
    </row>
    <row r="116" spans="1:12" ht="12.75">
      <c r="A116" s="132">
        <v>122</v>
      </c>
      <c r="B116" s="132">
        <v>30</v>
      </c>
      <c r="C116" s="132">
        <v>6</v>
      </c>
      <c r="D116" s="132" t="s">
        <v>286</v>
      </c>
      <c r="E116" s="132" t="s">
        <v>55</v>
      </c>
      <c r="F116" s="132">
        <v>1</v>
      </c>
      <c r="G116" s="132" t="s">
        <v>58</v>
      </c>
      <c r="H116" s="132" t="s">
        <v>205</v>
      </c>
      <c r="I116" s="133">
        <v>0</v>
      </c>
      <c r="J116" s="132">
        <v>-1</v>
      </c>
      <c r="K116" s="133">
        <v>343.6666666666667</v>
      </c>
      <c r="L116" s="135">
        <v>1</v>
      </c>
    </row>
    <row r="117" spans="1:12" ht="12.75">
      <c r="A117" s="132">
        <v>122</v>
      </c>
      <c r="B117" s="132">
        <v>30</v>
      </c>
      <c r="C117" s="132">
        <v>7</v>
      </c>
      <c r="D117" s="132" t="s">
        <v>287</v>
      </c>
      <c r="E117" s="132" t="s">
        <v>55</v>
      </c>
      <c r="F117" s="132">
        <v>2</v>
      </c>
      <c r="G117" s="132" t="s">
        <v>207</v>
      </c>
      <c r="H117" s="132" t="s">
        <v>215</v>
      </c>
      <c r="I117" s="133">
        <v>2</v>
      </c>
      <c r="J117" s="132">
        <v>0</v>
      </c>
      <c r="K117" s="133">
        <v>485.9</v>
      </c>
      <c r="L117" s="135">
        <v>1</v>
      </c>
    </row>
    <row r="118" spans="1:12" ht="12.75">
      <c r="A118" s="132">
        <v>122</v>
      </c>
      <c r="B118" s="132">
        <v>30</v>
      </c>
      <c r="C118" s="132">
        <v>8</v>
      </c>
      <c r="D118" s="132" t="s">
        <v>230</v>
      </c>
      <c r="E118" s="132" t="s">
        <v>55</v>
      </c>
      <c r="F118" s="132">
        <v>3</v>
      </c>
      <c r="G118" s="132" t="s">
        <v>220</v>
      </c>
      <c r="H118" s="132" t="s">
        <v>212</v>
      </c>
      <c r="I118" s="133">
        <v>3</v>
      </c>
      <c r="J118" s="132">
        <v>1</v>
      </c>
      <c r="K118" s="133">
        <v>566.8333333333334</v>
      </c>
      <c r="L118" s="135">
        <v>1</v>
      </c>
    </row>
    <row r="119" spans="1:12" ht="12.75">
      <c r="A119" s="132">
        <v>122</v>
      </c>
      <c r="B119" s="132">
        <v>30</v>
      </c>
      <c r="C119" s="132">
        <v>9</v>
      </c>
      <c r="D119" s="132" t="s">
        <v>253</v>
      </c>
      <c r="E119" s="132" t="s">
        <v>207</v>
      </c>
      <c r="F119" s="132">
        <v>2</v>
      </c>
      <c r="G119" s="132" t="s">
        <v>58</v>
      </c>
      <c r="H119" s="132" t="s">
        <v>205</v>
      </c>
      <c r="I119" s="133">
        <v>-1</v>
      </c>
      <c r="J119" s="132">
        <v>-1</v>
      </c>
      <c r="K119" s="133">
        <v>505.62068965517244</v>
      </c>
      <c r="L119" s="135">
        <v>0.9666666666666667</v>
      </c>
    </row>
    <row r="120" spans="1:12" ht="12.75">
      <c r="A120" s="132">
        <v>122</v>
      </c>
      <c r="B120" s="132">
        <v>30</v>
      </c>
      <c r="C120" s="132">
        <v>10</v>
      </c>
      <c r="D120" s="132" t="s">
        <v>288</v>
      </c>
      <c r="E120" s="132" t="s">
        <v>207</v>
      </c>
      <c r="F120" s="132">
        <v>7</v>
      </c>
      <c r="G120" s="132" t="s">
        <v>217</v>
      </c>
      <c r="H120" s="132" t="s">
        <v>209</v>
      </c>
      <c r="I120" s="133">
        <v>4</v>
      </c>
      <c r="J120" s="132">
        <v>0</v>
      </c>
      <c r="K120" s="133">
        <v>511.96</v>
      </c>
      <c r="L120" s="135">
        <v>0.8333333333333334</v>
      </c>
    </row>
    <row r="121" spans="1:12" ht="12.75">
      <c r="A121" s="132">
        <v>122</v>
      </c>
      <c r="B121" s="132">
        <v>30</v>
      </c>
      <c r="C121" s="132">
        <v>11</v>
      </c>
      <c r="D121" s="132" t="s">
        <v>284</v>
      </c>
      <c r="E121" s="132" t="s">
        <v>207</v>
      </c>
      <c r="F121" s="132">
        <v>5</v>
      </c>
      <c r="G121" s="132" t="s">
        <v>214</v>
      </c>
      <c r="H121" s="132" t="s">
        <v>212</v>
      </c>
      <c r="I121" s="133">
        <v>5</v>
      </c>
      <c r="J121" s="132">
        <v>0</v>
      </c>
      <c r="K121" s="133">
        <v>547.6896551724138</v>
      </c>
      <c r="L121" s="135">
        <v>0.9666666666666667</v>
      </c>
    </row>
    <row r="122" spans="1:12" ht="12.75">
      <c r="A122" s="132">
        <v>122</v>
      </c>
      <c r="B122" s="132">
        <v>30</v>
      </c>
      <c r="C122" s="132">
        <v>12</v>
      </c>
      <c r="D122" s="132" t="s">
        <v>257</v>
      </c>
      <c r="E122" s="132" t="s">
        <v>55</v>
      </c>
      <c r="F122" s="132">
        <v>5</v>
      </c>
      <c r="G122" s="132" t="s">
        <v>56</v>
      </c>
      <c r="H122" s="132" t="s">
        <v>209</v>
      </c>
      <c r="I122" s="133">
        <v>6</v>
      </c>
      <c r="J122" s="132">
        <v>1</v>
      </c>
      <c r="K122" s="133">
        <v>489.85714285714283</v>
      </c>
      <c r="L122" s="135">
        <v>0.9333333333333333</v>
      </c>
    </row>
    <row r="123" spans="1:12" ht="12.75">
      <c r="A123" s="132">
        <v>122</v>
      </c>
      <c r="B123" s="132">
        <v>31</v>
      </c>
      <c r="C123" s="132">
        <v>5</v>
      </c>
      <c r="D123" s="132" t="s">
        <v>266</v>
      </c>
      <c r="E123" s="132" t="s">
        <v>55</v>
      </c>
      <c r="F123" s="132">
        <v>2</v>
      </c>
      <c r="G123" s="132" t="s">
        <v>220</v>
      </c>
      <c r="H123" s="132" t="s">
        <v>215</v>
      </c>
      <c r="I123" s="133">
        <v>1</v>
      </c>
      <c r="J123" s="132">
        <v>1</v>
      </c>
      <c r="K123" s="133">
        <v>481.2758620689655</v>
      </c>
      <c r="L123" s="135">
        <v>0.9666666666666667</v>
      </c>
    </row>
    <row r="124" spans="1:12" ht="12.75">
      <c r="A124" s="132">
        <v>122</v>
      </c>
      <c r="B124" s="132">
        <v>31</v>
      </c>
      <c r="C124" s="132">
        <v>6</v>
      </c>
      <c r="D124" s="132" t="s">
        <v>289</v>
      </c>
      <c r="E124" s="132" t="s">
        <v>207</v>
      </c>
      <c r="F124" s="132">
        <v>7</v>
      </c>
      <c r="G124" s="132" t="s">
        <v>208</v>
      </c>
      <c r="H124" s="132" t="s">
        <v>215</v>
      </c>
      <c r="I124" s="133">
        <v>2</v>
      </c>
      <c r="J124" s="132">
        <v>0</v>
      </c>
      <c r="K124" s="133">
        <v>504.6333333333333</v>
      </c>
      <c r="L124" s="135">
        <v>1</v>
      </c>
    </row>
    <row r="125" spans="1:12" ht="12.75">
      <c r="A125" s="132">
        <v>122</v>
      </c>
      <c r="B125" s="132">
        <v>31</v>
      </c>
      <c r="C125" s="132">
        <v>7</v>
      </c>
      <c r="D125" s="132" t="s">
        <v>290</v>
      </c>
      <c r="E125" s="132" t="s">
        <v>55</v>
      </c>
      <c r="F125" s="132">
        <v>3</v>
      </c>
      <c r="G125" s="132" t="s">
        <v>58</v>
      </c>
      <c r="H125" s="132" t="s">
        <v>205</v>
      </c>
      <c r="I125" s="133">
        <v>0</v>
      </c>
      <c r="J125" s="132">
        <v>-1</v>
      </c>
      <c r="K125" s="133">
        <v>530.0666666666667</v>
      </c>
      <c r="L125" s="135">
        <v>1</v>
      </c>
    </row>
    <row r="126" spans="1:12" ht="12.75">
      <c r="A126" s="132">
        <v>122</v>
      </c>
      <c r="B126" s="132">
        <v>31</v>
      </c>
      <c r="C126" s="132">
        <v>8</v>
      </c>
      <c r="D126" s="132" t="s">
        <v>243</v>
      </c>
      <c r="E126" s="132" t="s">
        <v>207</v>
      </c>
      <c r="F126" s="132">
        <v>5</v>
      </c>
      <c r="G126" s="132" t="s">
        <v>214</v>
      </c>
      <c r="H126" s="132" t="s">
        <v>209</v>
      </c>
      <c r="I126" s="133">
        <v>3</v>
      </c>
      <c r="J126" s="132">
        <v>0</v>
      </c>
      <c r="K126" s="133">
        <v>572.2</v>
      </c>
      <c r="L126" s="135">
        <v>1</v>
      </c>
    </row>
    <row r="127" spans="1:12" ht="12.75">
      <c r="A127" s="132">
        <v>122</v>
      </c>
      <c r="B127" s="132">
        <v>31</v>
      </c>
      <c r="C127" s="132">
        <v>9</v>
      </c>
      <c r="D127" s="132" t="s">
        <v>270</v>
      </c>
      <c r="E127" s="132" t="s">
        <v>55</v>
      </c>
      <c r="F127" s="132">
        <v>1</v>
      </c>
      <c r="G127" s="132" t="s">
        <v>207</v>
      </c>
      <c r="H127" s="132" t="s">
        <v>212</v>
      </c>
      <c r="I127" s="133">
        <v>4</v>
      </c>
      <c r="J127" s="132">
        <v>0</v>
      </c>
      <c r="K127" s="133">
        <v>442.48275862068965</v>
      </c>
      <c r="L127" s="135">
        <v>0.9666666666666667</v>
      </c>
    </row>
    <row r="128" spans="1:12" ht="12.75">
      <c r="A128" s="132">
        <v>122</v>
      </c>
      <c r="B128" s="132">
        <v>31</v>
      </c>
      <c r="C128" s="132">
        <v>10</v>
      </c>
      <c r="D128" s="132" t="s">
        <v>291</v>
      </c>
      <c r="E128" s="132" t="s">
        <v>207</v>
      </c>
      <c r="F128" s="132">
        <v>2</v>
      </c>
      <c r="G128" s="132" t="s">
        <v>58</v>
      </c>
      <c r="H128" s="132" t="s">
        <v>205</v>
      </c>
      <c r="I128" s="133">
        <v>-1</v>
      </c>
      <c r="J128" s="132">
        <v>-1</v>
      </c>
      <c r="K128" s="133">
        <v>566.7333333333333</v>
      </c>
      <c r="L128" s="135">
        <v>1</v>
      </c>
    </row>
    <row r="129" spans="1:12" ht="12.75">
      <c r="A129" s="132">
        <v>122</v>
      </c>
      <c r="B129" s="132">
        <v>31</v>
      </c>
      <c r="C129" s="132">
        <v>11</v>
      </c>
      <c r="D129" s="132" t="s">
        <v>257</v>
      </c>
      <c r="E129" s="132" t="s">
        <v>55</v>
      </c>
      <c r="F129" s="132">
        <v>5</v>
      </c>
      <c r="G129" s="132" t="s">
        <v>56</v>
      </c>
      <c r="H129" s="132" t="s">
        <v>209</v>
      </c>
      <c r="I129" s="133">
        <v>5</v>
      </c>
      <c r="J129" s="132">
        <v>1</v>
      </c>
      <c r="K129" s="133">
        <v>584.7931034482758</v>
      </c>
      <c r="L129" s="135">
        <v>0.9666666666666667</v>
      </c>
    </row>
    <row r="130" spans="1:12" ht="12.75">
      <c r="A130" s="132">
        <v>122</v>
      </c>
      <c r="B130" s="132">
        <v>31</v>
      </c>
      <c r="C130" s="132">
        <v>12</v>
      </c>
      <c r="D130" s="132" t="s">
        <v>249</v>
      </c>
      <c r="E130" s="132" t="s">
        <v>207</v>
      </c>
      <c r="F130" s="132">
        <v>6</v>
      </c>
      <c r="G130" s="132" t="s">
        <v>217</v>
      </c>
      <c r="H130" s="132" t="s">
        <v>212</v>
      </c>
      <c r="I130" s="133">
        <v>6</v>
      </c>
      <c r="J130" s="132">
        <v>0</v>
      </c>
      <c r="K130" s="133">
        <v>584.9333333333333</v>
      </c>
      <c r="L130" s="135">
        <v>1</v>
      </c>
    </row>
    <row r="131" spans="1:12" ht="12.75">
      <c r="A131" s="132">
        <v>122</v>
      </c>
      <c r="B131" s="132">
        <v>33</v>
      </c>
      <c r="C131" s="132">
        <v>5</v>
      </c>
      <c r="D131" s="132" t="s">
        <v>226</v>
      </c>
      <c r="E131" s="132" t="s">
        <v>55</v>
      </c>
      <c r="F131" s="132">
        <v>2</v>
      </c>
      <c r="G131" s="132" t="s">
        <v>56</v>
      </c>
      <c r="H131" s="132" t="s">
        <v>212</v>
      </c>
      <c r="I131" s="133">
        <v>1</v>
      </c>
      <c r="J131" s="132">
        <v>0</v>
      </c>
      <c r="K131" s="133">
        <v>556.5666666666667</v>
      </c>
      <c r="L131" s="135">
        <v>1</v>
      </c>
    </row>
    <row r="132" spans="1:12" ht="12.75">
      <c r="A132" s="132">
        <v>122</v>
      </c>
      <c r="B132" s="132">
        <v>33</v>
      </c>
      <c r="C132" s="132">
        <v>6</v>
      </c>
      <c r="D132" s="132" t="s">
        <v>216</v>
      </c>
      <c r="E132" s="132" t="s">
        <v>207</v>
      </c>
      <c r="F132" s="132">
        <v>2</v>
      </c>
      <c r="G132" s="132" t="s">
        <v>217</v>
      </c>
      <c r="H132" s="132" t="s">
        <v>212</v>
      </c>
      <c r="I132" s="133">
        <v>2</v>
      </c>
      <c r="J132" s="132">
        <v>0</v>
      </c>
      <c r="K132" s="133">
        <v>610.4333333333333</v>
      </c>
      <c r="L132" s="135">
        <v>1</v>
      </c>
    </row>
    <row r="133" spans="1:12" ht="12.75">
      <c r="A133" s="132">
        <v>122</v>
      </c>
      <c r="B133" s="132">
        <v>33</v>
      </c>
      <c r="C133" s="132">
        <v>7</v>
      </c>
      <c r="D133" s="132" t="s">
        <v>206</v>
      </c>
      <c r="E133" s="132" t="s">
        <v>207</v>
      </c>
      <c r="F133" s="132">
        <v>6</v>
      </c>
      <c r="G133" s="132" t="s">
        <v>208</v>
      </c>
      <c r="H133" s="132" t="s">
        <v>209</v>
      </c>
      <c r="I133" s="133">
        <v>3</v>
      </c>
      <c r="J133" s="132">
        <v>0</v>
      </c>
      <c r="K133" s="133">
        <v>568.9333333333333</v>
      </c>
      <c r="L133" s="135">
        <v>1</v>
      </c>
    </row>
    <row r="134" spans="1:12" ht="12.75">
      <c r="A134" s="132">
        <v>122</v>
      </c>
      <c r="B134" s="132">
        <v>33</v>
      </c>
      <c r="C134" s="132">
        <v>8</v>
      </c>
      <c r="D134" s="132" t="s">
        <v>265</v>
      </c>
      <c r="E134" s="132" t="s">
        <v>207</v>
      </c>
      <c r="F134" s="132">
        <v>7</v>
      </c>
      <c r="G134" s="132" t="s">
        <v>58</v>
      </c>
      <c r="H134" s="132" t="s">
        <v>205</v>
      </c>
      <c r="I134" s="133">
        <v>0</v>
      </c>
      <c r="J134" s="132">
        <v>-1</v>
      </c>
      <c r="K134" s="133">
        <v>588.4666666666667</v>
      </c>
      <c r="L134" s="135">
        <v>1</v>
      </c>
    </row>
    <row r="135" spans="1:12" ht="12.75">
      <c r="A135" s="132">
        <v>122</v>
      </c>
      <c r="B135" s="132">
        <v>33</v>
      </c>
      <c r="C135" s="132">
        <v>9</v>
      </c>
      <c r="D135" s="132" t="s">
        <v>242</v>
      </c>
      <c r="E135" s="132" t="s">
        <v>55</v>
      </c>
      <c r="F135" s="132">
        <v>5</v>
      </c>
      <c r="G135" s="132" t="s">
        <v>207</v>
      </c>
      <c r="H135" s="132" t="s">
        <v>215</v>
      </c>
      <c r="I135" s="133">
        <v>4</v>
      </c>
      <c r="J135" s="132">
        <v>0</v>
      </c>
      <c r="K135" s="133">
        <v>546.8666666666667</v>
      </c>
      <c r="L135" s="135">
        <v>1</v>
      </c>
    </row>
    <row r="136" spans="1:12" ht="12.75">
      <c r="A136" s="132">
        <v>122</v>
      </c>
      <c r="B136" s="132">
        <v>33</v>
      </c>
      <c r="C136" s="132">
        <v>10</v>
      </c>
      <c r="D136" s="132" t="s">
        <v>292</v>
      </c>
      <c r="E136" s="132" t="s">
        <v>55</v>
      </c>
      <c r="F136" s="132">
        <v>1</v>
      </c>
      <c r="G136" s="132" t="s">
        <v>220</v>
      </c>
      <c r="H136" s="132" t="s">
        <v>209</v>
      </c>
      <c r="I136" s="133">
        <v>5</v>
      </c>
      <c r="J136" s="132">
        <v>1</v>
      </c>
      <c r="K136" s="133">
        <v>455.0344827586207</v>
      </c>
      <c r="L136" s="135">
        <v>0.9666666666666667</v>
      </c>
    </row>
    <row r="137" spans="1:12" ht="12.75">
      <c r="A137" s="132">
        <v>122</v>
      </c>
      <c r="B137" s="132">
        <v>33</v>
      </c>
      <c r="C137" s="132">
        <v>11</v>
      </c>
      <c r="D137" s="132" t="s">
        <v>213</v>
      </c>
      <c r="E137" s="132" t="s">
        <v>207</v>
      </c>
      <c r="F137" s="132">
        <v>5</v>
      </c>
      <c r="G137" s="132" t="s">
        <v>214</v>
      </c>
      <c r="H137" s="132" t="s">
        <v>215</v>
      </c>
      <c r="I137" s="133">
        <v>6</v>
      </c>
      <c r="J137" s="132">
        <v>1</v>
      </c>
      <c r="K137" s="133">
        <v>640.2333333333333</v>
      </c>
      <c r="L137" s="135">
        <v>1</v>
      </c>
    </row>
    <row r="138" spans="1:12" ht="12.75">
      <c r="A138" s="132">
        <v>122</v>
      </c>
      <c r="B138" s="132">
        <v>33</v>
      </c>
      <c r="C138" s="132">
        <v>12</v>
      </c>
      <c r="D138" s="132" t="s">
        <v>283</v>
      </c>
      <c r="E138" s="132" t="s">
        <v>55</v>
      </c>
      <c r="F138" s="132">
        <v>3</v>
      </c>
      <c r="G138" s="132" t="s">
        <v>58</v>
      </c>
      <c r="H138" s="132" t="s">
        <v>205</v>
      </c>
      <c r="I138" s="133">
        <v>-1</v>
      </c>
      <c r="J138" s="132">
        <v>-1</v>
      </c>
      <c r="K138" s="133">
        <v>570.4</v>
      </c>
      <c r="L138" s="135">
        <v>1</v>
      </c>
    </row>
    <row r="139" spans="1:12" ht="12.75">
      <c r="A139" s="132">
        <v>122</v>
      </c>
      <c r="B139" s="132">
        <v>34</v>
      </c>
      <c r="C139" s="132">
        <v>5</v>
      </c>
      <c r="D139" s="132" t="s">
        <v>290</v>
      </c>
      <c r="E139" s="132" t="s">
        <v>55</v>
      </c>
      <c r="F139" s="132">
        <v>3</v>
      </c>
      <c r="G139" s="132" t="s">
        <v>58</v>
      </c>
      <c r="H139" s="132" t="s">
        <v>205</v>
      </c>
      <c r="I139" s="133">
        <v>0</v>
      </c>
      <c r="J139" s="132">
        <v>-1</v>
      </c>
      <c r="K139" s="133">
        <v>380.25</v>
      </c>
      <c r="L139" s="135">
        <v>0.9333333333333333</v>
      </c>
    </row>
    <row r="140" spans="1:12" ht="12.75">
      <c r="A140" s="132">
        <v>122</v>
      </c>
      <c r="B140" s="132">
        <v>34</v>
      </c>
      <c r="C140" s="132">
        <v>6</v>
      </c>
      <c r="D140" s="132" t="s">
        <v>281</v>
      </c>
      <c r="E140" s="132" t="s">
        <v>207</v>
      </c>
      <c r="F140" s="132">
        <v>6</v>
      </c>
      <c r="G140" s="132" t="s">
        <v>208</v>
      </c>
      <c r="H140" s="132" t="s">
        <v>212</v>
      </c>
      <c r="I140" s="133">
        <v>1</v>
      </c>
      <c r="J140" s="132">
        <v>0</v>
      </c>
      <c r="K140" s="133">
        <v>585.1379310344828</v>
      </c>
      <c r="L140" s="135">
        <v>0.9666666666666667</v>
      </c>
    </row>
    <row r="141" spans="1:12" ht="12.75">
      <c r="A141" s="132">
        <v>122</v>
      </c>
      <c r="B141" s="132">
        <v>34</v>
      </c>
      <c r="C141" s="132">
        <v>7</v>
      </c>
      <c r="D141" s="132" t="s">
        <v>293</v>
      </c>
      <c r="E141" s="132" t="s">
        <v>207</v>
      </c>
      <c r="F141" s="132">
        <v>5</v>
      </c>
      <c r="G141" s="132" t="s">
        <v>58</v>
      </c>
      <c r="H141" s="132" t="s">
        <v>205</v>
      </c>
      <c r="I141" s="133">
        <v>-1</v>
      </c>
      <c r="J141" s="132">
        <v>-1</v>
      </c>
      <c r="K141" s="133">
        <v>625.4666666666667</v>
      </c>
      <c r="L141" s="135">
        <v>1</v>
      </c>
    </row>
    <row r="142" spans="1:12" ht="12.75">
      <c r="A142" s="132">
        <v>122</v>
      </c>
      <c r="B142" s="132">
        <v>34</v>
      </c>
      <c r="C142" s="132">
        <v>8</v>
      </c>
      <c r="D142" s="132" t="s">
        <v>226</v>
      </c>
      <c r="E142" s="132" t="s">
        <v>55</v>
      </c>
      <c r="F142" s="132">
        <v>2</v>
      </c>
      <c r="G142" s="132" t="s">
        <v>56</v>
      </c>
      <c r="H142" s="132" t="s">
        <v>212</v>
      </c>
      <c r="I142" s="133">
        <v>2</v>
      </c>
      <c r="J142" s="132">
        <v>1</v>
      </c>
      <c r="K142" s="133">
        <v>331.28</v>
      </c>
      <c r="L142" s="135">
        <v>0.8333333333333334</v>
      </c>
    </row>
    <row r="143" spans="1:12" ht="12.75">
      <c r="A143" s="132">
        <v>122</v>
      </c>
      <c r="B143" s="132">
        <v>34</v>
      </c>
      <c r="C143" s="132">
        <v>9</v>
      </c>
      <c r="D143" s="132" t="s">
        <v>294</v>
      </c>
      <c r="E143" s="132" t="s">
        <v>55</v>
      </c>
      <c r="F143" s="132">
        <v>1</v>
      </c>
      <c r="G143" s="132" t="s">
        <v>220</v>
      </c>
      <c r="H143" s="132" t="s">
        <v>215</v>
      </c>
      <c r="I143" s="133">
        <v>3</v>
      </c>
      <c r="J143" s="132">
        <v>1</v>
      </c>
      <c r="K143" s="133">
        <v>182.57142857142858</v>
      </c>
      <c r="L143" s="135">
        <v>0.9333333333333333</v>
      </c>
    </row>
    <row r="144" spans="1:12" ht="12.75">
      <c r="A144" s="132">
        <v>122</v>
      </c>
      <c r="B144" s="132">
        <v>34</v>
      </c>
      <c r="C144" s="132">
        <v>10</v>
      </c>
      <c r="D144" s="132" t="s">
        <v>288</v>
      </c>
      <c r="E144" s="132" t="s">
        <v>207</v>
      </c>
      <c r="F144" s="132">
        <v>7</v>
      </c>
      <c r="G144" s="132" t="s">
        <v>217</v>
      </c>
      <c r="H144" s="132" t="s">
        <v>209</v>
      </c>
      <c r="I144" s="133">
        <v>4</v>
      </c>
      <c r="J144" s="132">
        <v>0</v>
      </c>
      <c r="K144" s="133">
        <v>542.8666666666667</v>
      </c>
      <c r="L144" s="135">
        <v>1</v>
      </c>
    </row>
    <row r="145" spans="1:12" ht="12.75">
      <c r="A145" s="132">
        <v>122</v>
      </c>
      <c r="B145" s="132">
        <v>34</v>
      </c>
      <c r="C145" s="132">
        <v>11</v>
      </c>
      <c r="D145" s="132" t="s">
        <v>295</v>
      </c>
      <c r="E145" s="132" t="s">
        <v>207</v>
      </c>
      <c r="F145" s="132">
        <v>2</v>
      </c>
      <c r="G145" s="132" t="s">
        <v>214</v>
      </c>
      <c r="H145" s="132" t="s">
        <v>215</v>
      </c>
      <c r="I145" s="133">
        <v>5</v>
      </c>
      <c r="J145" s="132">
        <v>0</v>
      </c>
      <c r="K145" s="133">
        <v>519.4333333333333</v>
      </c>
      <c r="L145" s="135">
        <v>1</v>
      </c>
    </row>
    <row r="146" spans="1:12" ht="12.75">
      <c r="A146" s="132">
        <v>122</v>
      </c>
      <c r="B146" s="132">
        <v>34</v>
      </c>
      <c r="C146" s="132">
        <v>12</v>
      </c>
      <c r="D146" s="132" t="s">
        <v>229</v>
      </c>
      <c r="E146" s="132" t="s">
        <v>55</v>
      </c>
      <c r="F146" s="132">
        <v>5</v>
      </c>
      <c r="G146" s="132" t="s">
        <v>207</v>
      </c>
      <c r="H146" s="132" t="s">
        <v>209</v>
      </c>
      <c r="I146" s="133">
        <v>6</v>
      </c>
      <c r="J146" s="132">
        <v>0</v>
      </c>
      <c r="K146" s="133">
        <v>356.1666666666667</v>
      </c>
      <c r="L146" s="135">
        <v>1</v>
      </c>
    </row>
    <row r="147" spans="1:12" ht="12.75">
      <c r="A147" s="132">
        <v>122</v>
      </c>
      <c r="B147" s="132">
        <v>35</v>
      </c>
      <c r="C147" s="132">
        <v>5</v>
      </c>
      <c r="D147" s="132" t="s">
        <v>256</v>
      </c>
      <c r="E147" s="132" t="s">
        <v>207</v>
      </c>
      <c r="F147" s="132">
        <v>6</v>
      </c>
      <c r="G147" s="132" t="s">
        <v>58</v>
      </c>
      <c r="H147" s="132" t="s">
        <v>205</v>
      </c>
      <c r="I147" s="133">
        <v>0</v>
      </c>
      <c r="J147" s="132">
        <v>-1</v>
      </c>
      <c r="K147" s="133">
        <v>611.8</v>
      </c>
      <c r="L147" s="135">
        <v>1</v>
      </c>
    </row>
    <row r="148" spans="1:12" ht="12.75">
      <c r="A148" s="132">
        <v>122</v>
      </c>
      <c r="B148" s="132">
        <v>35</v>
      </c>
      <c r="C148" s="132">
        <v>6</v>
      </c>
      <c r="D148" s="132" t="s">
        <v>258</v>
      </c>
      <c r="E148" s="132" t="s">
        <v>55</v>
      </c>
      <c r="F148" s="132">
        <v>2</v>
      </c>
      <c r="G148" s="132" t="s">
        <v>220</v>
      </c>
      <c r="H148" s="132" t="s">
        <v>212</v>
      </c>
      <c r="I148" s="133">
        <v>1</v>
      </c>
      <c r="J148" s="132">
        <v>1</v>
      </c>
      <c r="K148" s="133">
        <v>604.1034482758621</v>
      </c>
      <c r="L148" s="135">
        <v>0.9666666666666667</v>
      </c>
    </row>
    <row r="149" spans="1:12" ht="12.75">
      <c r="A149" s="132">
        <v>122</v>
      </c>
      <c r="B149" s="132">
        <v>35</v>
      </c>
      <c r="C149" s="132">
        <v>7</v>
      </c>
      <c r="D149" s="132" t="s">
        <v>241</v>
      </c>
      <c r="E149" s="132" t="s">
        <v>207</v>
      </c>
      <c r="F149" s="132">
        <v>5</v>
      </c>
      <c r="G149" s="132" t="s">
        <v>208</v>
      </c>
      <c r="H149" s="132" t="s">
        <v>212</v>
      </c>
      <c r="I149" s="133">
        <v>2</v>
      </c>
      <c r="J149" s="132">
        <v>1</v>
      </c>
      <c r="K149" s="133">
        <v>619.5</v>
      </c>
      <c r="L149" s="135">
        <v>1</v>
      </c>
    </row>
    <row r="150" spans="1:12" ht="12.75">
      <c r="A150" s="132">
        <v>122</v>
      </c>
      <c r="B150" s="132">
        <v>35</v>
      </c>
      <c r="C150" s="132">
        <v>8</v>
      </c>
      <c r="D150" s="132" t="s">
        <v>273</v>
      </c>
      <c r="E150" s="132" t="s">
        <v>207</v>
      </c>
      <c r="F150" s="132">
        <v>7</v>
      </c>
      <c r="G150" s="132" t="s">
        <v>214</v>
      </c>
      <c r="H150" s="132" t="s">
        <v>209</v>
      </c>
      <c r="I150" s="133">
        <v>3</v>
      </c>
      <c r="J150" s="132">
        <v>0</v>
      </c>
      <c r="K150" s="133">
        <v>554.9333333333333</v>
      </c>
      <c r="L150" s="135">
        <v>1</v>
      </c>
    </row>
    <row r="151" spans="1:12" ht="12.75">
      <c r="A151" s="132">
        <v>122</v>
      </c>
      <c r="B151" s="132">
        <v>35</v>
      </c>
      <c r="C151" s="132">
        <v>9</v>
      </c>
      <c r="D151" s="132" t="s">
        <v>277</v>
      </c>
      <c r="E151" s="132" t="s">
        <v>55</v>
      </c>
      <c r="F151" s="132">
        <v>5</v>
      </c>
      <c r="G151" s="132" t="s">
        <v>56</v>
      </c>
      <c r="H151" s="132" t="s">
        <v>215</v>
      </c>
      <c r="I151" s="133">
        <v>4</v>
      </c>
      <c r="J151" s="132">
        <v>1</v>
      </c>
      <c r="K151" s="133">
        <v>542.5862068965517</v>
      </c>
      <c r="L151" s="135">
        <v>0.9666666666666667</v>
      </c>
    </row>
    <row r="152" spans="1:12" ht="12.75">
      <c r="A152" s="132">
        <v>122</v>
      </c>
      <c r="B152" s="132">
        <v>35</v>
      </c>
      <c r="C152" s="132">
        <v>10</v>
      </c>
      <c r="D152" s="132" t="s">
        <v>248</v>
      </c>
      <c r="E152" s="132" t="s">
        <v>55</v>
      </c>
      <c r="F152" s="132">
        <v>3</v>
      </c>
      <c r="G152" s="132" t="s">
        <v>207</v>
      </c>
      <c r="H152" s="132" t="s">
        <v>209</v>
      </c>
      <c r="I152" s="133">
        <v>5</v>
      </c>
      <c r="J152" s="132">
        <v>1</v>
      </c>
      <c r="K152" s="133">
        <v>568.1333333333333</v>
      </c>
      <c r="L152" s="135">
        <v>1</v>
      </c>
    </row>
    <row r="153" spans="1:12" ht="12.75">
      <c r="A153" s="132">
        <v>122</v>
      </c>
      <c r="B153" s="132">
        <v>35</v>
      </c>
      <c r="C153" s="132">
        <v>11</v>
      </c>
      <c r="D153" s="132" t="s">
        <v>279</v>
      </c>
      <c r="E153" s="132" t="s">
        <v>207</v>
      </c>
      <c r="F153" s="132">
        <v>2</v>
      </c>
      <c r="G153" s="132" t="s">
        <v>217</v>
      </c>
      <c r="H153" s="132" t="s">
        <v>215</v>
      </c>
      <c r="I153" s="133">
        <v>6</v>
      </c>
      <c r="J153" s="132">
        <v>1</v>
      </c>
      <c r="K153" s="133">
        <v>548.8</v>
      </c>
      <c r="L153" s="135">
        <v>1</v>
      </c>
    </row>
    <row r="154" spans="1:12" ht="12.75">
      <c r="A154" s="132">
        <v>122</v>
      </c>
      <c r="B154" s="132">
        <v>35</v>
      </c>
      <c r="C154" s="132">
        <v>12</v>
      </c>
      <c r="D154" s="132" t="s">
        <v>296</v>
      </c>
      <c r="E154" s="132" t="s">
        <v>55</v>
      </c>
      <c r="F154" s="132">
        <v>1</v>
      </c>
      <c r="G154" s="132" t="s">
        <v>58</v>
      </c>
      <c r="H154" s="132" t="s">
        <v>205</v>
      </c>
      <c r="I154" s="133">
        <v>-1</v>
      </c>
      <c r="J154" s="132">
        <v>-1</v>
      </c>
      <c r="K154" s="133">
        <v>421.73333333333335</v>
      </c>
      <c r="L154" s="135">
        <v>1</v>
      </c>
    </row>
    <row r="155" spans="1:12" ht="12.75">
      <c r="A155" s="132">
        <v>122</v>
      </c>
      <c r="B155" s="132">
        <v>36</v>
      </c>
      <c r="C155" s="132">
        <v>5</v>
      </c>
      <c r="D155" s="132" t="s">
        <v>262</v>
      </c>
      <c r="E155" s="132" t="s">
        <v>207</v>
      </c>
      <c r="F155" s="132">
        <v>7</v>
      </c>
      <c r="G155" s="132" t="s">
        <v>214</v>
      </c>
      <c r="H155" s="132" t="s">
        <v>212</v>
      </c>
      <c r="I155" s="133">
        <v>1</v>
      </c>
      <c r="J155" s="132">
        <v>1</v>
      </c>
      <c r="K155" s="133">
        <v>615.5333333333333</v>
      </c>
      <c r="L155" s="135">
        <v>1</v>
      </c>
    </row>
    <row r="156" spans="1:12" ht="12.75">
      <c r="A156" s="132">
        <v>122</v>
      </c>
      <c r="B156" s="132">
        <v>36</v>
      </c>
      <c r="C156" s="132">
        <v>6</v>
      </c>
      <c r="D156" s="132" t="s">
        <v>297</v>
      </c>
      <c r="E156" s="132" t="s">
        <v>55</v>
      </c>
      <c r="F156" s="132">
        <v>1</v>
      </c>
      <c r="G156" s="132" t="s">
        <v>220</v>
      </c>
      <c r="H156" s="132" t="s">
        <v>212</v>
      </c>
      <c r="I156" s="133">
        <v>2</v>
      </c>
      <c r="J156" s="132">
        <v>1</v>
      </c>
      <c r="K156" s="133">
        <v>579.7666666666667</v>
      </c>
      <c r="L156" s="135">
        <v>1</v>
      </c>
    </row>
    <row r="157" spans="1:12" ht="12.75">
      <c r="A157" s="132">
        <v>122</v>
      </c>
      <c r="B157" s="132">
        <v>36</v>
      </c>
      <c r="C157" s="132">
        <v>7</v>
      </c>
      <c r="D157" s="132" t="s">
        <v>242</v>
      </c>
      <c r="E157" s="132" t="s">
        <v>55</v>
      </c>
      <c r="F157" s="132">
        <v>5</v>
      </c>
      <c r="G157" s="132" t="s">
        <v>207</v>
      </c>
      <c r="H157" s="132" t="s">
        <v>215</v>
      </c>
      <c r="I157" s="133">
        <v>3</v>
      </c>
      <c r="J157" s="132">
        <v>0</v>
      </c>
      <c r="K157" s="133">
        <v>535.7241379310345</v>
      </c>
      <c r="L157" s="135">
        <v>0.9666666666666667</v>
      </c>
    </row>
    <row r="158" spans="1:12" ht="12.75">
      <c r="A158" s="132">
        <v>122</v>
      </c>
      <c r="B158" s="132">
        <v>36</v>
      </c>
      <c r="C158" s="132">
        <v>8</v>
      </c>
      <c r="D158" s="132" t="s">
        <v>276</v>
      </c>
      <c r="E158" s="132" t="s">
        <v>207</v>
      </c>
      <c r="F158" s="132">
        <v>2</v>
      </c>
      <c r="G158" s="132" t="s">
        <v>208</v>
      </c>
      <c r="H158" s="132" t="s">
        <v>209</v>
      </c>
      <c r="I158" s="133">
        <v>4</v>
      </c>
      <c r="J158" s="132">
        <v>1</v>
      </c>
      <c r="K158" s="133">
        <v>571.9655172413793</v>
      </c>
      <c r="L158" s="135">
        <v>0.9666666666666667</v>
      </c>
    </row>
    <row r="159" spans="1:12" ht="12.75">
      <c r="A159" s="132">
        <v>122</v>
      </c>
      <c r="B159" s="132">
        <v>36</v>
      </c>
      <c r="C159" s="132">
        <v>9</v>
      </c>
      <c r="D159" s="132" t="s">
        <v>283</v>
      </c>
      <c r="E159" s="132" t="s">
        <v>55</v>
      </c>
      <c r="F159" s="132">
        <v>3</v>
      </c>
      <c r="G159" s="132" t="s">
        <v>58</v>
      </c>
      <c r="H159" s="132" t="s">
        <v>205</v>
      </c>
      <c r="I159" s="133">
        <v>0</v>
      </c>
      <c r="J159" s="132">
        <v>-1</v>
      </c>
      <c r="K159" s="133">
        <v>674.7</v>
      </c>
      <c r="L159" s="135">
        <v>1</v>
      </c>
    </row>
    <row r="160" spans="1:12" ht="12.75">
      <c r="A160" s="132">
        <v>122</v>
      </c>
      <c r="B160" s="132">
        <v>36</v>
      </c>
      <c r="C160" s="132">
        <v>10</v>
      </c>
      <c r="D160" s="132" t="s">
        <v>263</v>
      </c>
      <c r="E160" s="132" t="s">
        <v>207</v>
      </c>
      <c r="F160" s="132">
        <v>5</v>
      </c>
      <c r="G160" s="132" t="s">
        <v>217</v>
      </c>
      <c r="H160" s="132" t="s">
        <v>215</v>
      </c>
      <c r="I160" s="133">
        <v>5</v>
      </c>
      <c r="J160" s="132">
        <v>0</v>
      </c>
      <c r="K160" s="133">
        <v>633.5666666666667</v>
      </c>
      <c r="L160" s="135">
        <v>1</v>
      </c>
    </row>
    <row r="161" spans="1:12" ht="12.75">
      <c r="A161" s="132">
        <v>122</v>
      </c>
      <c r="B161" s="132">
        <v>36</v>
      </c>
      <c r="C161" s="132">
        <v>11</v>
      </c>
      <c r="D161" s="132" t="s">
        <v>298</v>
      </c>
      <c r="E161" s="132" t="s">
        <v>55</v>
      </c>
      <c r="F161" s="132">
        <v>2</v>
      </c>
      <c r="G161" s="132" t="s">
        <v>56</v>
      </c>
      <c r="H161" s="132" t="s">
        <v>209</v>
      </c>
      <c r="I161" s="133">
        <v>6</v>
      </c>
      <c r="J161" s="132">
        <v>1</v>
      </c>
      <c r="K161" s="133">
        <v>538.7142857142857</v>
      </c>
      <c r="L161" s="135">
        <v>0.9333333333333333</v>
      </c>
    </row>
    <row r="162" spans="1:12" ht="12.75">
      <c r="A162" s="132">
        <v>122</v>
      </c>
      <c r="B162" s="132">
        <v>36</v>
      </c>
      <c r="C162" s="132">
        <v>12</v>
      </c>
      <c r="D162" s="132" t="s">
        <v>299</v>
      </c>
      <c r="E162" s="132" t="s">
        <v>207</v>
      </c>
      <c r="F162" s="132">
        <v>6</v>
      </c>
      <c r="G162" s="132" t="s">
        <v>58</v>
      </c>
      <c r="H162" s="132" t="s">
        <v>205</v>
      </c>
      <c r="I162" s="133">
        <v>-1</v>
      </c>
      <c r="J162" s="132">
        <v>-1</v>
      </c>
      <c r="K162" s="133">
        <v>635.5333333333333</v>
      </c>
      <c r="L162" s="135">
        <v>1</v>
      </c>
    </row>
    <row r="163" spans="1:12" ht="12.75">
      <c r="A163" s="132">
        <v>122</v>
      </c>
      <c r="B163" s="132">
        <v>37</v>
      </c>
      <c r="C163" s="132">
        <v>5</v>
      </c>
      <c r="D163" s="132" t="s">
        <v>257</v>
      </c>
      <c r="E163" s="132" t="s">
        <v>55</v>
      </c>
      <c r="F163" s="132">
        <v>5</v>
      </c>
      <c r="G163" s="132" t="s">
        <v>56</v>
      </c>
      <c r="H163" s="132" t="s">
        <v>209</v>
      </c>
      <c r="I163" s="133">
        <v>1</v>
      </c>
      <c r="J163" s="132">
        <v>1</v>
      </c>
      <c r="K163" s="133">
        <v>703.9</v>
      </c>
      <c r="L163" s="135">
        <v>1</v>
      </c>
    </row>
    <row r="164" spans="1:12" ht="12.75">
      <c r="A164" s="132">
        <v>122</v>
      </c>
      <c r="B164" s="132">
        <v>37</v>
      </c>
      <c r="C164" s="132">
        <v>6</v>
      </c>
      <c r="D164" s="132" t="s">
        <v>300</v>
      </c>
      <c r="E164" s="132" t="s">
        <v>207</v>
      </c>
      <c r="F164" s="132">
        <v>7</v>
      </c>
      <c r="G164" s="132" t="s">
        <v>208</v>
      </c>
      <c r="H164" s="132" t="s">
        <v>212</v>
      </c>
      <c r="I164" s="133">
        <v>2</v>
      </c>
      <c r="J164" s="132">
        <v>1</v>
      </c>
      <c r="K164" s="133">
        <v>644.1333333333333</v>
      </c>
      <c r="L164" s="135">
        <v>1</v>
      </c>
    </row>
    <row r="165" spans="1:12" ht="12.75">
      <c r="A165" s="132">
        <v>122</v>
      </c>
      <c r="B165" s="132">
        <v>37</v>
      </c>
      <c r="C165" s="132">
        <v>7</v>
      </c>
      <c r="D165" s="132" t="s">
        <v>225</v>
      </c>
      <c r="E165" s="132" t="s">
        <v>207</v>
      </c>
      <c r="F165" s="132">
        <v>6</v>
      </c>
      <c r="G165" s="132" t="s">
        <v>217</v>
      </c>
      <c r="H165" s="132" t="s">
        <v>215</v>
      </c>
      <c r="I165" s="133">
        <v>3</v>
      </c>
      <c r="J165" s="132">
        <v>1</v>
      </c>
      <c r="K165" s="133">
        <v>597.6206896551724</v>
      </c>
      <c r="L165" s="135">
        <v>0.9666666666666667</v>
      </c>
    </row>
    <row r="166" spans="1:12" ht="12.75">
      <c r="A166" s="132">
        <v>122</v>
      </c>
      <c r="B166" s="132">
        <v>37</v>
      </c>
      <c r="C166" s="132">
        <v>8</v>
      </c>
      <c r="D166" s="132" t="s">
        <v>254</v>
      </c>
      <c r="E166" s="132" t="s">
        <v>55</v>
      </c>
      <c r="F166" s="132">
        <v>1</v>
      </c>
      <c r="G166" s="132" t="s">
        <v>207</v>
      </c>
      <c r="H166" s="132" t="s">
        <v>215</v>
      </c>
      <c r="I166" s="133">
        <v>4</v>
      </c>
      <c r="J166" s="132">
        <v>0</v>
      </c>
      <c r="K166" s="133">
        <v>515.9310344827586</v>
      </c>
      <c r="L166" s="135">
        <v>0.9666666666666667</v>
      </c>
    </row>
    <row r="167" spans="1:12" ht="12.75">
      <c r="A167" s="132">
        <v>122</v>
      </c>
      <c r="B167" s="132">
        <v>37</v>
      </c>
      <c r="C167" s="132">
        <v>9</v>
      </c>
      <c r="D167" s="132" t="s">
        <v>301</v>
      </c>
      <c r="E167" s="132" t="s">
        <v>207</v>
      </c>
      <c r="F167" s="132">
        <v>5</v>
      </c>
      <c r="G167" s="132" t="s">
        <v>58</v>
      </c>
      <c r="H167" s="132" t="s">
        <v>205</v>
      </c>
      <c r="I167" s="133">
        <v>0</v>
      </c>
      <c r="J167" s="132">
        <v>-1</v>
      </c>
      <c r="K167" s="133">
        <v>645.9</v>
      </c>
      <c r="L167" s="135">
        <v>1</v>
      </c>
    </row>
    <row r="168" spans="1:12" ht="12.75">
      <c r="A168" s="132">
        <v>122</v>
      </c>
      <c r="B168" s="132">
        <v>37</v>
      </c>
      <c r="C168" s="132">
        <v>10</v>
      </c>
      <c r="D168" s="132" t="s">
        <v>224</v>
      </c>
      <c r="E168" s="132" t="s">
        <v>55</v>
      </c>
      <c r="F168" s="132">
        <v>3</v>
      </c>
      <c r="G168" s="132" t="s">
        <v>58</v>
      </c>
      <c r="H168" s="132" t="s">
        <v>205</v>
      </c>
      <c r="I168" s="133">
        <v>-1</v>
      </c>
      <c r="J168" s="132">
        <v>-1</v>
      </c>
      <c r="K168" s="133">
        <v>626</v>
      </c>
      <c r="L168" s="135">
        <v>0.9666666666666667</v>
      </c>
    </row>
    <row r="169" spans="1:12" ht="12.75">
      <c r="A169" s="132">
        <v>122</v>
      </c>
      <c r="B169" s="132">
        <v>37</v>
      </c>
      <c r="C169" s="132">
        <v>11</v>
      </c>
      <c r="D169" s="132" t="s">
        <v>258</v>
      </c>
      <c r="E169" s="132" t="s">
        <v>55</v>
      </c>
      <c r="F169" s="132">
        <v>2</v>
      </c>
      <c r="G169" s="132" t="s">
        <v>220</v>
      </c>
      <c r="H169" s="132" t="s">
        <v>212</v>
      </c>
      <c r="I169" s="133">
        <v>5</v>
      </c>
      <c r="J169" s="132">
        <v>1</v>
      </c>
      <c r="K169" s="133">
        <v>598.84</v>
      </c>
      <c r="L169" s="135">
        <v>0.8333333333333334</v>
      </c>
    </row>
    <row r="170" spans="1:12" ht="12.75">
      <c r="A170" s="132">
        <v>122</v>
      </c>
      <c r="B170" s="132">
        <v>37</v>
      </c>
      <c r="C170" s="132">
        <v>12</v>
      </c>
      <c r="D170" s="132" t="s">
        <v>237</v>
      </c>
      <c r="E170" s="132" t="s">
        <v>207</v>
      </c>
      <c r="F170" s="132">
        <v>2</v>
      </c>
      <c r="G170" s="132" t="s">
        <v>214</v>
      </c>
      <c r="H170" s="132" t="s">
        <v>209</v>
      </c>
      <c r="I170" s="133">
        <v>6</v>
      </c>
      <c r="J170" s="132">
        <v>0</v>
      </c>
      <c r="K170" s="133">
        <v>604.8275862068965</v>
      </c>
      <c r="L170" s="135">
        <v>0.9666666666666667</v>
      </c>
    </row>
    <row r="171" spans="1:12" ht="12.75">
      <c r="A171" s="132">
        <v>122</v>
      </c>
      <c r="B171" s="132">
        <v>38</v>
      </c>
      <c r="C171" s="132">
        <v>5</v>
      </c>
      <c r="D171" s="132" t="s">
        <v>260</v>
      </c>
      <c r="E171" s="132" t="s">
        <v>55</v>
      </c>
      <c r="F171" s="132">
        <v>5</v>
      </c>
      <c r="G171" s="132" t="s">
        <v>58</v>
      </c>
      <c r="H171" s="132" t="s">
        <v>205</v>
      </c>
      <c r="I171" s="133">
        <v>0</v>
      </c>
      <c r="J171" s="132">
        <v>-1</v>
      </c>
      <c r="K171" s="133">
        <v>814</v>
      </c>
      <c r="L171" s="135">
        <v>1</v>
      </c>
    </row>
    <row r="172" spans="1:12" ht="12.75">
      <c r="A172" s="132">
        <v>122</v>
      </c>
      <c r="B172" s="132">
        <v>38</v>
      </c>
      <c r="C172" s="132">
        <v>6</v>
      </c>
      <c r="D172" s="132" t="s">
        <v>216</v>
      </c>
      <c r="E172" s="132" t="s">
        <v>207</v>
      </c>
      <c r="F172" s="132">
        <v>2</v>
      </c>
      <c r="G172" s="132" t="s">
        <v>217</v>
      </c>
      <c r="H172" s="132" t="s">
        <v>212</v>
      </c>
      <c r="I172" s="133">
        <v>1</v>
      </c>
      <c r="J172" s="132">
        <v>0</v>
      </c>
      <c r="K172" s="133">
        <v>669.0357142857143</v>
      </c>
      <c r="L172" s="135">
        <v>0.9333333333333333</v>
      </c>
    </row>
    <row r="173" spans="1:12" ht="12.75">
      <c r="A173" s="132">
        <v>122</v>
      </c>
      <c r="B173" s="132">
        <v>38</v>
      </c>
      <c r="C173" s="132">
        <v>7</v>
      </c>
      <c r="D173" s="132" t="s">
        <v>267</v>
      </c>
      <c r="E173" s="132" t="s">
        <v>55</v>
      </c>
      <c r="F173" s="132">
        <v>3</v>
      </c>
      <c r="G173" s="132" t="s">
        <v>56</v>
      </c>
      <c r="H173" s="132" t="s">
        <v>209</v>
      </c>
      <c r="I173" s="133">
        <v>2</v>
      </c>
      <c r="J173" s="132">
        <v>0</v>
      </c>
      <c r="K173" s="133">
        <v>815.8666666666667</v>
      </c>
      <c r="L173" s="135">
        <v>1</v>
      </c>
    </row>
    <row r="174" spans="1:12" ht="12.75">
      <c r="A174" s="132">
        <v>122</v>
      </c>
      <c r="B174" s="132">
        <v>38</v>
      </c>
      <c r="C174" s="132">
        <v>8</v>
      </c>
      <c r="D174" s="132" t="s">
        <v>302</v>
      </c>
      <c r="E174" s="132" t="s">
        <v>207</v>
      </c>
      <c r="F174" s="132">
        <v>5</v>
      </c>
      <c r="G174" s="132" t="s">
        <v>58</v>
      </c>
      <c r="H174" s="132" t="s">
        <v>205</v>
      </c>
      <c r="I174" s="133">
        <v>-1</v>
      </c>
      <c r="J174" s="132">
        <v>-1</v>
      </c>
      <c r="K174" s="133">
        <v>694.2</v>
      </c>
      <c r="L174" s="135">
        <v>1</v>
      </c>
    </row>
    <row r="175" spans="1:12" ht="12.75">
      <c r="A175" s="132">
        <v>122</v>
      </c>
      <c r="B175" s="132">
        <v>38</v>
      </c>
      <c r="C175" s="132">
        <v>9</v>
      </c>
      <c r="D175" s="132" t="s">
        <v>266</v>
      </c>
      <c r="E175" s="132" t="s">
        <v>55</v>
      </c>
      <c r="F175" s="132">
        <v>2</v>
      </c>
      <c r="G175" s="132" t="s">
        <v>220</v>
      </c>
      <c r="H175" s="132" t="s">
        <v>215</v>
      </c>
      <c r="I175" s="133">
        <v>3</v>
      </c>
      <c r="J175" s="132">
        <v>0</v>
      </c>
      <c r="K175" s="133">
        <v>722.4</v>
      </c>
      <c r="L175" s="135">
        <v>1</v>
      </c>
    </row>
    <row r="176" spans="1:12" ht="12.75">
      <c r="A176" s="132">
        <v>122</v>
      </c>
      <c r="B176" s="132">
        <v>38</v>
      </c>
      <c r="C176" s="132">
        <v>10</v>
      </c>
      <c r="D176" s="132" t="s">
        <v>285</v>
      </c>
      <c r="E176" s="132" t="s">
        <v>207</v>
      </c>
      <c r="F176" s="132">
        <v>6</v>
      </c>
      <c r="G176" s="132" t="s">
        <v>208</v>
      </c>
      <c r="H176" s="132" t="s">
        <v>215</v>
      </c>
      <c r="I176" s="133">
        <v>4</v>
      </c>
      <c r="J176" s="132">
        <v>1</v>
      </c>
      <c r="K176" s="133">
        <v>661.2413793103449</v>
      </c>
      <c r="L176" s="135">
        <v>0.9666666666666667</v>
      </c>
    </row>
    <row r="177" spans="1:12" ht="12.75">
      <c r="A177" s="132">
        <v>122</v>
      </c>
      <c r="B177" s="132">
        <v>38</v>
      </c>
      <c r="C177" s="132">
        <v>11</v>
      </c>
      <c r="D177" s="132" t="s">
        <v>273</v>
      </c>
      <c r="E177" s="132" t="s">
        <v>207</v>
      </c>
      <c r="F177" s="132">
        <v>7</v>
      </c>
      <c r="G177" s="132" t="s">
        <v>214</v>
      </c>
      <c r="H177" s="132" t="s">
        <v>209</v>
      </c>
      <c r="I177" s="133">
        <v>5</v>
      </c>
      <c r="J177" s="132">
        <v>1</v>
      </c>
      <c r="K177" s="133">
        <v>612.4666666666667</v>
      </c>
      <c r="L177" s="135">
        <v>1</v>
      </c>
    </row>
    <row r="178" spans="1:12" ht="12.75">
      <c r="A178" s="132">
        <v>122</v>
      </c>
      <c r="B178" s="132">
        <v>38</v>
      </c>
      <c r="C178" s="132">
        <v>12</v>
      </c>
      <c r="D178" s="132" t="s">
        <v>270</v>
      </c>
      <c r="E178" s="132" t="s">
        <v>55</v>
      </c>
      <c r="F178" s="132">
        <v>1</v>
      </c>
      <c r="G178" s="132" t="s">
        <v>207</v>
      </c>
      <c r="H178" s="132" t="s">
        <v>212</v>
      </c>
      <c r="I178" s="133">
        <v>6</v>
      </c>
      <c r="J178" s="132">
        <v>0</v>
      </c>
      <c r="K178" s="133">
        <v>653.6333333333333</v>
      </c>
      <c r="L178" s="135">
        <v>1</v>
      </c>
    </row>
    <row r="179" spans="1:12" ht="12.75">
      <c r="A179" s="132">
        <v>122</v>
      </c>
      <c r="B179" s="132">
        <v>39</v>
      </c>
      <c r="C179" s="132">
        <v>5</v>
      </c>
      <c r="D179" s="132" t="s">
        <v>282</v>
      </c>
      <c r="E179" s="132" t="s">
        <v>55</v>
      </c>
      <c r="F179" s="132">
        <v>5</v>
      </c>
      <c r="G179" s="132" t="s">
        <v>220</v>
      </c>
      <c r="H179" s="132" t="s">
        <v>209</v>
      </c>
      <c r="I179" s="133">
        <v>1</v>
      </c>
      <c r="J179" s="132">
        <v>1</v>
      </c>
      <c r="K179" s="133">
        <v>619.7692307692307</v>
      </c>
      <c r="L179" s="135">
        <v>0.8666666666666667</v>
      </c>
    </row>
    <row r="180" spans="1:12" ht="12.75">
      <c r="A180" s="132">
        <v>122</v>
      </c>
      <c r="B180" s="132">
        <v>39</v>
      </c>
      <c r="C180" s="132">
        <v>6</v>
      </c>
      <c r="D180" s="132" t="s">
        <v>204</v>
      </c>
      <c r="E180" s="132" t="s">
        <v>55</v>
      </c>
      <c r="F180" s="132">
        <v>2</v>
      </c>
      <c r="G180" s="132" t="s">
        <v>58</v>
      </c>
      <c r="H180" s="132" t="s">
        <v>205</v>
      </c>
      <c r="I180" s="133">
        <v>0</v>
      </c>
      <c r="J180" s="132">
        <v>-1</v>
      </c>
      <c r="K180" s="133">
        <v>559.3333333333334</v>
      </c>
      <c r="L180" s="135">
        <v>1</v>
      </c>
    </row>
    <row r="181" spans="1:12" ht="12.75">
      <c r="A181" s="132">
        <v>122</v>
      </c>
      <c r="B181" s="132">
        <v>39</v>
      </c>
      <c r="C181" s="132">
        <v>7</v>
      </c>
      <c r="D181" s="132" t="s">
        <v>246</v>
      </c>
      <c r="E181" s="132" t="s">
        <v>207</v>
      </c>
      <c r="F181" s="132">
        <v>7</v>
      </c>
      <c r="G181" s="132" t="s">
        <v>217</v>
      </c>
      <c r="H181" s="132" t="s">
        <v>212</v>
      </c>
      <c r="I181" s="133">
        <v>2</v>
      </c>
      <c r="J181" s="132">
        <v>0</v>
      </c>
      <c r="K181" s="133">
        <v>641.8</v>
      </c>
      <c r="L181" s="135">
        <v>1</v>
      </c>
    </row>
    <row r="182" spans="1:12" ht="12.75">
      <c r="A182" s="132">
        <v>122</v>
      </c>
      <c r="B182" s="132">
        <v>39</v>
      </c>
      <c r="C182" s="132">
        <v>8</v>
      </c>
      <c r="D182" s="132" t="s">
        <v>213</v>
      </c>
      <c r="E182" s="132" t="s">
        <v>207</v>
      </c>
      <c r="F182" s="132">
        <v>5</v>
      </c>
      <c r="G182" s="132" t="s">
        <v>214</v>
      </c>
      <c r="H182" s="132" t="s">
        <v>215</v>
      </c>
      <c r="I182" s="133">
        <v>3</v>
      </c>
      <c r="J182" s="132">
        <v>0</v>
      </c>
      <c r="K182" s="133">
        <v>632.1379310344828</v>
      </c>
      <c r="L182" s="135">
        <v>0.9666666666666667</v>
      </c>
    </row>
    <row r="183" spans="1:12" ht="12.75">
      <c r="A183" s="132">
        <v>122</v>
      </c>
      <c r="B183" s="132">
        <v>39</v>
      </c>
      <c r="C183" s="132">
        <v>9</v>
      </c>
      <c r="D183" s="132" t="s">
        <v>247</v>
      </c>
      <c r="E183" s="132" t="s">
        <v>55</v>
      </c>
      <c r="F183" s="132">
        <v>1</v>
      </c>
      <c r="G183" s="132" t="s">
        <v>56</v>
      </c>
      <c r="H183" s="132" t="s">
        <v>215</v>
      </c>
      <c r="I183" s="133">
        <v>4</v>
      </c>
      <c r="J183" s="132">
        <v>1</v>
      </c>
      <c r="K183" s="133">
        <v>455.0357142857143</v>
      </c>
      <c r="L183" s="135">
        <v>0.9333333333333333</v>
      </c>
    </row>
    <row r="184" spans="1:12" ht="12.75">
      <c r="A184" s="132">
        <v>122</v>
      </c>
      <c r="B184" s="132">
        <v>39</v>
      </c>
      <c r="C184" s="132">
        <v>10</v>
      </c>
      <c r="D184" s="132" t="s">
        <v>211</v>
      </c>
      <c r="E184" s="132" t="s">
        <v>55</v>
      </c>
      <c r="F184" s="132">
        <v>3</v>
      </c>
      <c r="G184" s="132" t="s">
        <v>207</v>
      </c>
      <c r="H184" s="132" t="s">
        <v>212</v>
      </c>
      <c r="I184" s="133">
        <v>5</v>
      </c>
      <c r="J184" s="132">
        <v>0</v>
      </c>
      <c r="K184" s="133">
        <v>554.5357142857143</v>
      </c>
      <c r="L184" s="135">
        <v>0.9333333333333333</v>
      </c>
    </row>
    <row r="185" spans="1:12" ht="12.75">
      <c r="A185" s="132">
        <v>122</v>
      </c>
      <c r="B185" s="132">
        <v>39</v>
      </c>
      <c r="C185" s="132">
        <v>11</v>
      </c>
      <c r="D185" s="132" t="s">
        <v>206</v>
      </c>
      <c r="E185" s="132" t="s">
        <v>207</v>
      </c>
      <c r="F185" s="132">
        <v>6</v>
      </c>
      <c r="G185" s="132" t="s">
        <v>208</v>
      </c>
      <c r="H185" s="132" t="s">
        <v>209</v>
      </c>
      <c r="I185" s="133">
        <v>6</v>
      </c>
      <c r="J185" s="132">
        <v>1</v>
      </c>
      <c r="K185" s="133">
        <v>636.1333333333333</v>
      </c>
      <c r="L185" s="135">
        <v>1</v>
      </c>
    </row>
    <row r="186" spans="1:12" ht="12.75">
      <c r="A186" s="132">
        <v>122</v>
      </c>
      <c r="B186" s="132">
        <v>39</v>
      </c>
      <c r="C186" s="132">
        <v>12</v>
      </c>
      <c r="D186" s="132" t="s">
        <v>303</v>
      </c>
      <c r="E186" s="132" t="s">
        <v>207</v>
      </c>
      <c r="F186" s="132">
        <v>2</v>
      </c>
      <c r="G186" s="132" t="s">
        <v>58</v>
      </c>
      <c r="H186" s="132" t="s">
        <v>205</v>
      </c>
      <c r="I186" s="133">
        <v>-1</v>
      </c>
      <c r="J186" s="132">
        <v>-1</v>
      </c>
      <c r="K186" s="133">
        <v>612.3793103448276</v>
      </c>
      <c r="L186" s="135">
        <v>0.9666666666666667</v>
      </c>
    </row>
    <row r="187" spans="1:12" ht="12.75">
      <c r="A187" s="132">
        <v>122</v>
      </c>
      <c r="B187" s="132">
        <v>40</v>
      </c>
      <c r="C187" s="132">
        <v>5</v>
      </c>
      <c r="D187" s="132" t="s">
        <v>284</v>
      </c>
      <c r="E187" s="132" t="s">
        <v>207</v>
      </c>
      <c r="F187" s="132">
        <v>5</v>
      </c>
      <c r="G187" s="132" t="s">
        <v>214</v>
      </c>
      <c r="H187" s="132" t="s">
        <v>212</v>
      </c>
      <c r="I187" s="133">
        <v>1</v>
      </c>
      <c r="J187" s="132">
        <v>0</v>
      </c>
      <c r="K187" s="133">
        <v>642.0333333333333</v>
      </c>
      <c r="L187" s="135">
        <v>1</v>
      </c>
    </row>
    <row r="188" spans="1:12" ht="12.75">
      <c r="A188" s="132">
        <v>122</v>
      </c>
      <c r="B188" s="132">
        <v>40</v>
      </c>
      <c r="C188" s="132">
        <v>6</v>
      </c>
      <c r="D188" s="132" t="s">
        <v>261</v>
      </c>
      <c r="E188" s="132" t="s">
        <v>55</v>
      </c>
      <c r="F188" s="132">
        <v>2</v>
      </c>
      <c r="G188" s="132" t="s">
        <v>220</v>
      </c>
      <c r="H188" s="132" t="s">
        <v>209</v>
      </c>
      <c r="I188" s="133">
        <v>2</v>
      </c>
      <c r="J188" s="132">
        <v>1</v>
      </c>
      <c r="K188" s="133">
        <v>519.1071428571429</v>
      </c>
      <c r="L188" s="135">
        <v>0.9333333333333333</v>
      </c>
    </row>
    <row r="189" spans="1:12" ht="12.75">
      <c r="A189" s="132">
        <v>122</v>
      </c>
      <c r="B189" s="132">
        <v>40</v>
      </c>
      <c r="C189" s="132">
        <v>7</v>
      </c>
      <c r="D189" s="132" t="s">
        <v>254</v>
      </c>
      <c r="E189" s="132" t="s">
        <v>55</v>
      </c>
      <c r="F189" s="132">
        <v>1</v>
      </c>
      <c r="G189" s="132" t="s">
        <v>207</v>
      </c>
      <c r="H189" s="132" t="s">
        <v>215</v>
      </c>
      <c r="I189" s="133">
        <v>3</v>
      </c>
      <c r="J189" s="132">
        <v>0</v>
      </c>
      <c r="K189" s="133">
        <v>380.53333333333336</v>
      </c>
      <c r="L189" s="135">
        <v>1</v>
      </c>
    </row>
    <row r="190" spans="1:12" ht="12.75">
      <c r="A190" s="132">
        <v>122</v>
      </c>
      <c r="B190" s="132">
        <v>40</v>
      </c>
      <c r="C190" s="132">
        <v>8</v>
      </c>
      <c r="D190" s="132" t="s">
        <v>264</v>
      </c>
      <c r="E190" s="132" t="s">
        <v>55</v>
      </c>
      <c r="F190" s="132">
        <v>5</v>
      </c>
      <c r="G190" s="132" t="s">
        <v>58</v>
      </c>
      <c r="H190" s="132" t="s">
        <v>205</v>
      </c>
      <c r="I190" s="133">
        <v>0</v>
      </c>
      <c r="J190" s="132">
        <v>-1</v>
      </c>
      <c r="K190" s="133">
        <v>577.4</v>
      </c>
      <c r="L190" s="135">
        <v>1</v>
      </c>
    </row>
    <row r="191" spans="1:12" ht="12.75">
      <c r="A191" s="132">
        <v>122</v>
      </c>
      <c r="B191" s="132">
        <v>40</v>
      </c>
      <c r="C191" s="132">
        <v>9</v>
      </c>
      <c r="D191" s="132" t="s">
        <v>240</v>
      </c>
      <c r="E191" s="132" t="s">
        <v>207</v>
      </c>
      <c r="F191" s="132">
        <v>7</v>
      </c>
      <c r="G191" s="132" t="s">
        <v>217</v>
      </c>
      <c r="H191" s="132" t="s">
        <v>215</v>
      </c>
      <c r="I191" s="133">
        <v>4</v>
      </c>
      <c r="J191" s="132">
        <v>0</v>
      </c>
      <c r="K191" s="133">
        <v>585.5666666666667</v>
      </c>
      <c r="L191" s="135">
        <v>1</v>
      </c>
    </row>
    <row r="192" spans="1:12" ht="12.75">
      <c r="A192" s="132">
        <v>122</v>
      </c>
      <c r="B192" s="132">
        <v>40</v>
      </c>
      <c r="C192" s="132">
        <v>10</v>
      </c>
      <c r="D192" s="132" t="s">
        <v>276</v>
      </c>
      <c r="E192" s="132" t="s">
        <v>207</v>
      </c>
      <c r="F192" s="132">
        <v>2</v>
      </c>
      <c r="G192" s="132" t="s">
        <v>208</v>
      </c>
      <c r="H192" s="132" t="s">
        <v>209</v>
      </c>
      <c r="I192" s="133">
        <v>5</v>
      </c>
      <c r="J192" s="132">
        <v>1</v>
      </c>
      <c r="K192" s="133">
        <v>580.2666666666667</v>
      </c>
      <c r="L192" s="135">
        <v>1</v>
      </c>
    </row>
    <row r="193" spans="1:12" ht="12.75">
      <c r="A193" s="132">
        <v>122</v>
      </c>
      <c r="B193" s="132">
        <v>40</v>
      </c>
      <c r="C193" s="132">
        <v>11</v>
      </c>
      <c r="D193" s="132" t="s">
        <v>236</v>
      </c>
      <c r="E193" s="132" t="s">
        <v>207</v>
      </c>
      <c r="F193" s="132">
        <v>6</v>
      </c>
      <c r="G193" s="132" t="s">
        <v>58</v>
      </c>
      <c r="H193" s="132" t="s">
        <v>205</v>
      </c>
      <c r="I193" s="133">
        <v>-1</v>
      </c>
      <c r="J193" s="132">
        <v>-1</v>
      </c>
      <c r="K193" s="133">
        <v>598.4137931034483</v>
      </c>
      <c r="L193" s="135">
        <v>0.9666666666666667</v>
      </c>
    </row>
    <row r="194" spans="1:12" ht="12.75">
      <c r="A194" s="132">
        <v>122</v>
      </c>
      <c r="B194" s="132">
        <v>40</v>
      </c>
      <c r="C194" s="132">
        <v>12</v>
      </c>
      <c r="D194" s="132" t="s">
        <v>304</v>
      </c>
      <c r="E194" s="132" t="s">
        <v>55</v>
      </c>
      <c r="F194" s="132">
        <v>3</v>
      </c>
      <c r="G194" s="132" t="s">
        <v>56</v>
      </c>
      <c r="H194" s="132" t="s">
        <v>212</v>
      </c>
      <c r="I194" s="133">
        <v>6</v>
      </c>
      <c r="J194" s="132">
        <v>1</v>
      </c>
      <c r="K194" s="133">
        <v>636.7241379310345</v>
      </c>
      <c r="L194" s="135">
        <v>0.9666666666666667</v>
      </c>
    </row>
    <row r="195" spans="1:12" ht="12.75">
      <c r="A195" s="132">
        <v>122</v>
      </c>
      <c r="B195" s="132">
        <v>41</v>
      </c>
      <c r="C195" s="132">
        <v>5</v>
      </c>
      <c r="D195" s="132" t="s">
        <v>222</v>
      </c>
      <c r="E195" s="132" t="s">
        <v>55</v>
      </c>
      <c r="F195" s="132">
        <v>1</v>
      </c>
      <c r="G195" s="132" t="s">
        <v>207</v>
      </c>
      <c r="H195" s="132" t="s">
        <v>209</v>
      </c>
      <c r="I195" s="133">
        <v>1</v>
      </c>
      <c r="J195" s="132">
        <v>0</v>
      </c>
      <c r="K195" s="133">
        <v>208.31034482758622</v>
      </c>
      <c r="L195" s="135">
        <v>0.9666666666666667</v>
      </c>
    </row>
    <row r="196" spans="1:12" ht="12.75">
      <c r="A196" s="132">
        <v>122</v>
      </c>
      <c r="B196" s="132">
        <v>41</v>
      </c>
      <c r="C196" s="132">
        <v>6</v>
      </c>
      <c r="D196" s="132" t="s">
        <v>256</v>
      </c>
      <c r="E196" s="132" t="s">
        <v>207</v>
      </c>
      <c r="F196" s="132">
        <v>6</v>
      </c>
      <c r="G196" s="132" t="s">
        <v>58</v>
      </c>
      <c r="H196" s="132" t="s">
        <v>205</v>
      </c>
      <c r="I196" s="133">
        <v>0</v>
      </c>
      <c r="J196" s="132">
        <v>-1</v>
      </c>
      <c r="K196" s="133">
        <v>562.3333333333334</v>
      </c>
      <c r="L196" s="135">
        <v>1</v>
      </c>
    </row>
    <row r="197" spans="1:12" ht="12.75">
      <c r="A197" s="132">
        <v>122</v>
      </c>
      <c r="B197" s="132">
        <v>41</v>
      </c>
      <c r="C197" s="132">
        <v>7</v>
      </c>
      <c r="D197" s="132" t="s">
        <v>262</v>
      </c>
      <c r="E197" s="132" t="s">
        <v>207</v>
      </c>
      <c r="F197" s="132">
        <v>7</v>
      </c>
      <c r="G197" s="132" t="s">
        <v>214</v>
      </c>
      <c r="H197" s="132" t="s">
        <v>212</v>
      </c>
      <c r="I197" s="133">
        <v>2</v>
      </c>
      <c r="J197" s="132">
        <v>0</v>
      </c>
      <c r="K197" s="133">
        <v>570.8</v>
      </c>
      <c r="L197" s="135">
        <v>1</v>
      </c>
    </row>
    <row r="198" spans="1:12" ht="12.75">
      <c r="A198" s="132">
        <v>122</v>
      </c>
      <c r="B198" s="132">
        <v>41</v>
      </c>
      <c r="C198" s="132">
        <v>8</v>
      </c>
      <c r="D198" s="132" t="s">
        <v>231</v>
      </c>
      <c r="E198" s="132" t="s">
        <v>207</v>
      </c>
      <c r="F198" s="132">
        <v>5</v>
      </c>
      <c r="G198" s="132" t="s">
        <v>208</v>
      </c>
      <c r="H198" s="132" t="s">
        <v>215</v>
      </c>
      <c r="I198" s="133">
        <v>3</v>
      </c>
      <c r="J198" s="132">
        <v>1</v>
      </c>
      <c r="K198" s="133">
        <v>575.8666666666667</v>
      </c>
      <c r="L198" s="135">
        <v>1</v>
      </c>
    </row>
    <row r="199" spans="1:12" ht="12.75">
      <c r="A199" s="132">
        <v>122</v>
      </c>
      <c r="B199" s="132">
        <v>41</v>
      </c>
      <c r="C199" s="132">
        <v>9</v>
      </c>
      <c r="D199" s="132" t="s">
        <v>219</v>
      </c>
      <c r="E199" s="132" t="s">
        <v>55</v>
      </c>
      <c r="F199" s="132">
        <v>5</v>
      </c>
      <c r="G199" s="132" t="s">
        <v>220</v>
      </c>
      <c r="H199" s="132" t="s">
        <v>215</v>
      </c>
      <c r="I199" s="133">
        <v>4</v>
      </c>
      <c r="J199" s="132">
        <v>1</v>
      </c>
      <c r="K199" s="133">
        <v>408.7931034482759</v>
      </c>
      <c r="L199" s="135">
        <v>0.9666666666666667</v>
      </c>
    </row>
    <row r="200" spans="1:12" ht="12.75">
      <c r="A200" s="132">
        <v>122</v>
      </c>
      <c r="B200" s="132">
        <v>41</v>
      </c>
      <c r="C200" s="132">
        <v>10</v>
      </c>
      <c r="D200" s="132" t="s">
        <v>226</v>
      </c>
      <c r="E200" s="132" t="s">
        <v>55</v>
      </c>
      <c r="F200" s="132">
        <v>2</v>
      </c>
      <c r="G200" s="132" t="s">
        <v>56</v>
      </c>
      <c r="H200" s="132" t="s">
        <v>212</v>
      </c>
      <c r="I200" s="133">
        <v>5</v>
      </c>
      <c r="J200" s="132">
        <v>1</v>
      </c>
      <c r="K200" s="133">
        <v>386.13793103448273</v>
      </c>
      <c r="L200" s="135">
        <v>0.9666666666666667</v>
      </c>
    </row>
    <row r="201" spans="1:12" ht="12.75">
      <c r="A201" s="132">
        <v>122</v>
      </c>
      <c r="B201" s="132">
        <v>41</v>
      </c>
      <c r="C201" s="132">
        <v>11</v>
      </c>
      <c r="D201" s="132" t="s">
        <v>305</v>
      </c>
      <c r="E201" s="132" t="s">
        <v>55</v>
      </c>
      <c r="F201" s="132">
        <v>3</v>
      </c>
      <c r="G201" s="132" t="s">
        <v>58</v>
      </c>
      <c r="H201" s="132" t="s">
        <v>205</v>
      </c>
      <c r="I201" s="133">
        <v>-1</v>
      </c>
      <c r="J201" s="132">
        <v>-1</v>
      </c>
      <c r="K201" s="133">
        <v>365.7</v>
      </c>
      <c r="L201" s="135">
        <v>1</v>
      </c>
    </row>
    <row r="202" spans="1:12" ht="12.75">
      <c r="A202" s="132">
        <v>122</v>
      </c>
      <c r="B202" s="132">
        <v>41</v>
      </c>
      <c r="C202" s="132">
        <v>12</v>
      </c>
      <c r="D202" s="132" t="s">
        <v>228</v>
      </c>
      <c r="E202" s="132" t="s">
        <v>207</v>
      </c>
      <c r="F202" s="132">
        <v>2</v>
      </c>
      <c r="G202" s="132" t="s">
        <v>217</v>
      </c>
      <c r="H202" s="132" t="s">
        <v>209</v>
      </c>
      <c r="I202" s="133">
        <v>6</v>
      </c>
      <c r="J202" s="132">
        <v>1</v>
      </c>
      <c r="K202" s="133">
        <v>515.8666666666667</v>
      </c>
      <c r="L202" s="135">
        <v>1</v>
      </c>
    </row>
    <row r="203" spans="1:12" ht="12.75">
      <c r="A203" s="132">
        <v>122</v>
      </c>
      <c r="B203" s="132">
        <v>42</v>
      </c>
      <c r="C203" s="132">
        <v>5</v>
      </c>
      <c r="D203" s="132" t="s">
        <v>268</v>
      </c>
      <c r="E203" s="132" t="s">
        <v>207</v>
      </c>
      <c r="F203" s="132">
        <v>2</v>
      </c>
      <c r="G203" s="132" t="s">
        <v>208</v>
      </c>
      <c r="H203" s="132" t="s">
        <v>212</v>
      </c>
      <c r="I203" s="133">
        <v>1</v>
      </c>
      <c r="J203" s="132">
        <v>1</v>
      </c>
      <c r="K203" s="133">
        <v>662.3103448275862</v>
      </c>
      <c r="L203" s="135">
        <v>0.9666666666666667</v>
      </c>
    </row>
    <row r="204" spans="1:12" ht="12.75">
      <c r="A204" s="132">
        <v>122</v>
      </c>
      <c r="B204" s="132">
        <v>42</v>
      </c>
      <c r="C204" s="132">
        <v>6</v>
      </c>
      <c r="D204" s="132" t="s">
        <v>222</v>
      </c>
      <c r="E204" s="132" t="s">
        <v>55</v>
      </c>
      <c r="F204" s="132">
        <v>1</v>
      </c>
      <c r="G204" s="132" t="s">
        <v>207</v>
      </c>
      <c r="H204" s="132" t="s">
        <v>209</v>
      </c>
      <c r="I204" s="133">
        <v>2</v>
      </c>
      <c r="J204" s="132">
        <v>1</v>
      </c>
      <c r="K204" s="133">
        <v>332.86206896551727</v>
      </c>
      <c r="L204" s="135">
        <v>0.9666666666666667</v>
      </c>
    </row>
    <row r="205" spans="1:12" ht="12.75">
      <c r="A205" s="132">
        <v>122</v>
      </c>
      <c r="B205" s="132">
        <v>42</v>
      </c>
      <c r="C205" s="132">
        <v>7</v>
      </c>
      <c r="D205" s="132" t="s">
        <v>236</v>
      </c>
      <c r="E205" s="132" t="s">
        <v>207</v>
      </c>
      <c r="F205" s="132">
        <v>6</v>
      </c>
      <c r="G205" s="132" t="s">
        <v>58</v>
      </c>
      <c r="H205" s="132" t="s">
        <v>205</v>
      </c>
      <c r="I205" s="133">
        <v>0</v>
      </c>
      <c r="J205" s="132">
        <v>-1</v>
      </c>
      <c r="K205" s="133">
        <v>580.9655172413793</v>
      </c>
      <c r="L205" s="135">
        <v>0.9666666666666667</v>
      </c>
    </row>
    <row r="206" spans="1:12" ht="12.75">
      <c r="A206" s="132">
        <v>122</v>
      </c>
      <c r="B206" s="132">
        <v>42</v>
      </c>
      <c r="C206" s="132">
        <v>8</v>
      </c>
      <c r="D206" s="132" t="s">
        <v>234</v>
      </c>
      <c r="E206" s="132" t="s">
        <v>55</v>
      </c>
      <c r="F206" s="132">
        <v>2</v>
      </c>
      <c r="G206" s="132" t="s">
        <v>56</v>
      </c>
      <c r="H206" s="132" t="s">
        <v>215</v>
      </c>
      <c r="I206" s="133">
        <v>3</v>
      </c>
      <c r="J206" s="132">
        <v>1</v>
      </c>
      <c r="K206" s="133">
        <v>386.43333333333334</v>
      </c>
      <c r="L206" s="135">
        <v>1</v>
      </c>
    </row>
    <row r="207" spans="1:12" ht="12.75">
      <c r="A207" s="132">
        <v>122</v>
      </c>
      <c r="B207" s="132">
        <v>42</v>
      </c>
      <c r="C207" s="132">
        <v>9</v>
      </c>
      <c r="D207" s="132" t="s">
        <v>255</v>
      </c>
      <c r="E207" s="132" t="s">
        <v>207</v>
      </c>
      <c r="F207" s="132">
        <v>7</v>
      </c>
      <c r="G207" s="132" t="s">
        <v>214</v>
      </c>
      <c r="H207" s="132" t="s">
        <v>215</v>
      </c>
      <c r="I207" s="133">
        <v>4</v>
      </c>
      <c r="J207" s="132">
        <v>0</v>
      </c>
      <c r="K207" s="133">
        <v>568.9</v>
      </c>
      <c r="L207" s="135">
        <v>1</v>
      </c>
    </row>
    <row r="208" spans="1:12" ht="12.75">
      <c r="A208" s="132">
        <v>122</v>
      </c>
      <c r="B208" s="132">
        <v>42</v>
      </c>
      <c r="C208" s="132">
        <v>10</v>
      </c>
      <c r="D208" s="132" t="s">
        <v>306</v>
      </c>
      <c r="E208" s="132" t="s">
        <v>207</v>
      </c>
      <c r="F208" s="132">
        <v>5</v>
      </c>
      <c r="G208" s="132" t="s">
        <v>217</v>
      </c>
      <c r="H208" s="132" t="s">
        <v>209</v>
      </c>
      <c r="I208" s="133">
        <v>5</v>
      </c>
      <c r="J208" s="132">
        <v>0</v>
      </c>
      <c r="K208" s="133">
        <v>584.9</v>
      </c>
      <c r="L208" s="135">
        <v>1</v>
      </c>
    </row>
    <row r="209" spans="1:12" ht="12.75">
      <c r="A209" s="132">
        <v>122</v>
      </c>
      <c r="B209" s="132">
        <v>42</v>
      </c>
      <c r="C209" s="132">
        <v>11</v>
      </c>
      <c r="D209" s="132" t="s">
        <v>230</v>
      </c>
      <c r="E209" s="132" t="s">
        <v>55</v>
      </c>
      <c r="F209" s="132">
        <v>3</v>
      </c>
      <c r="G209" s="132" t="s">
        <v>220</v>
      </c>
      <c r="H209" s="132" t="s">
        <v>212</v>
      </c>
      <c r="I209" s="133">
        <v>6</v>
      </c>
      <c r="J209" s="132">
        <v>1</v>
      </c>
      <c r="K209" s="133">
        <v>448.7586206896552</v>
      </c>
      <c r="L209" s="135">
        <v>0.9666666666666667</v>
      </c>
    </row>
    <row r="210" spans="1:12" ht="12.75">
      <c r="A210" s="132">
        <v>122</v>
      </c>
      <c r="B210" s="132">
        <v>42</v>
      </c>
      <c r="C210" s="132">
        <v>12</v>
      </c>
      <c r="D210" s="132" t="s">
        <v>307</v>
      </c>
      <c r="E210" s="132" t="s">
        <v>55</v>
      </c>
      <c r="F210" s="132">
        <v>5</v>
      </c>
      <c r="G210" s="132" t="s">
        <v>58</v>
      </c>
      <c r="H210" s="132" t="s">
        <v>205</v>
      </c>
      <c r="I210" s="133">
        <v>-1</v>
      </c>
      <c r="J210" s="132">
        <v>-1</v>
      </c>
      <c r="K210" s="133">
        <v>515.0357142857143</v>
      </c>
      <c r="L210" s="135">
        <v>0.9333333333333333</v>
      </c>
    </row>
    <row r="211" spans="1:12" ht="12.75">
      <c r="A211" s="132">
        <v>122</v>
      </c>
      <c r="B211" s="132">
        <v>44</v>
      </c>
      <c r="C211" s="132">
        <v>5</v>
      </c>
      <c r="D211" s="132" t="s">
        <v>211</v>
      </c>
      <c r="E211" s="132" t="s">
        <v>55</v>
      </c>
      <c r="F211" s="132">
        <v>3</v>
      </c>
      <c r="G211" s="132" t="s">
        <v>207</v>
      </c>
      <c r="H211" s="132" t="s">
        <v>212</v>
      </c>
      <c r="I211" s="133">
        <v>1</v>
      </c>
      <c r="J211" s="132">
        <v>1</v>
      </c>
      <c r="K211" s="133">
        <v>598.0370370370371</v>
      </c>
      <c r="L211" s="135">
        <v>0.9</v>
      </c>
    </row>
    <row r="212" spans="1:12" ht="12.75">
      <c r="A212" s="132">
        <v>122</v>
      </c>
      <c r="B212" s="132">
        <v>44</v>
      </c>
      <c r="C212" s="132">
        <v>6</v>
      </c>
      <c r="D212" s="132" t="s">
        <v>307</v>
      </c>
      <c r="E212" s="132" t="s">
        <v>55</v>
      </c>
      <c r="F212" s="132">
        <v>5</v>
      </c>
      <c r="G212" s="132" t="s">
        <v>58</v>
      </c>
      <c r="H212" s="132" t="s">
        <v>205</v>
      </c>
      <c r="I212" s="133">
        <v>0</v>
      </c>
      <c r="J212" s="132">
        <v>-1</v>
      </c>
      <c r="K212" s="133">
        <v>407.4782608695652</v>
      </c>
      <c r="L212" s="135">
        <v>0.7666666666666667</v>
      </c>
    </row>
    <row r="213" spans="1:12" ht="12.75">
      <c r="A213" s="132">
        <v>122</v>
      </c>
      <c r="B213" s="132">
        <v>44</v>
      </c>
      <c r="C213" s="132">
        <v>7</v>
      </c>
      <c r="D213" s="132" t="s">
        <v>262</v>
      </c>
      <c r="E213" s="132" t="s">
        <v>207</v>
      </c>
      <c r="F213" s="132">
        <v>7</v>
      </c>
      <c r="G213" s="132" t="s">
        <v>214</v>
      </c>
      <c r="H213" s="132" t="s">
        <v>212</v>
      </c>
      <c r="I213" s="133">
        <v>2</v>
      </c>
      <c r="J213" s="132">
        <v>1</v>
      </c>
      <c r="K213" s="133">
        <v>640.6785714285714</v>
      </c>
      <c r="L213" s="135">
        <v>0.9333333333333333</v>
      </c>
    </row>
    <row r="214" spans="1:12" ht="12.75">
      <c r="A214" s="132">
        <v>122</v>
      </c>
      <c r="B214" s="132">
        <v>44</v>
      </c>
      <c r="C214" s="132">
        <v>8</v>
      </c>
      <c r="D214" s="132" t="s">
        <v>228</v>
      </c>
      <c r="E214" s="132" t="s">
        <v>207</v>
      </c>
      <c r="F214" s="132">
        <v>2</v>
      </c>
      <c r="G214" s="132" t="s">
        <v>217</v>
      </c>
      <c r="H214" s="132" t="s">
        <v>209</v>
      </c>
      <c r="I214" s="133">
        <v>3</v>
      </c>
      <c r="J214" s="132">
        <v>1</v>
      </c>
      <c r="K214" s="133">
        <v>608.2068965517242</v>
      </c>
      <c r="L214" s="135">
        <v>0.9666666666666667</v>
      </c>
    </row>
    <row r="215" spans="1:12" ht="12.75">
      <c r="A215" s="132">
        <v>122</v>
      </c>
      <c r="B215" s="132">
        <v>44</v>
      </c>
      <c r="C215" s="132">
        <v>9</v>
      </c>
      <c r="D215" s="132" t="s">
        <v>294</v>
      </c>
      <c r="E215" s="132" t="s">
        <v>55</v>
      </c>
      <c r="F215" s="132">
        <v>1</v>
      </c>
      <c r="G215" s="132" t="s">
        <v>220</v>
      </c>
      <c r="H215" s="132" t="s">
        <v>215</v>
      </c>
      <c r="I215" s="133">
        <v>4</v>
      </c>
      <c r="J215" s="132">
        <v>1</v>
      </c>
      <c r="K215" s="133">
        <v>342.17857142857144</v>
      </c>
      <c r="L215" s="135">
        <v>0.9333333333333333</v>
      </c>
    </row>
    <row r="216" spans="1:12" ht="12.75">
      <c r="A216" s="132">
        <v>122</v>
      </c>
      <c r="B216" s="132">
        <v>44</v>
      </c>
      <c r="C216" s="132">
        <v>10</v>
      </c>
      <c r="D216" s="132" t="s">
        <v>298</v>
      </c>
      <c r="E216" s="132" t="s">
        <v>55</v>
      </c>
      <c r="F216" s="132">
        <v>2</v>
      </c>
      <c r="G216" s="132" t="s">
        <v>56</v>
      </c>
      <c r="H216" s="132" t="s">
        <v>209</v>
      </c>
      <c r="I216" s="133">
        <v>5</v>
      </c>
      <c r="J216" s="132">
        <v>1</v>
      </c>
      <c r="K216" s="133">
        <v>509.84615384615387</v>
      </c>
      <c r="L216" s="135">
        <v>0.8666666666666667</v>
      </c>
    </row>
    <row r="217" spans="1:12" ht="12.75">
      <c r="A217" s="132">
        <v>122</v>
      </c>
      <c r="B217" s="132">
        <v>44</v>
      </c>
      <c r="C217" s="132">
        <v>11</v>
      </c>
      <c r="D217" s="132" t="s">
        <v>285</v>
      </c>
      <c r="E217" s="132" t="s">
        <v>207</v>
      </c>
      <c r="F217" s="132">
        <v>6</v>
      </c>
      <c r="G217" s="132" t="s">
        <v>208</v>
      </c>
      <c r="H217" s="132" t="s">
        <v>215</v>
      </c>
      <c r="I217" s="133">
        <v>6</v>
      </c>
      <c r="J217" s="132">
        <v>1</v>
      </c>
      <c r="K217" s="133">
        <v>622.0370370370371</v>
      </c>
      <c r="L217" s="135">
        <v>0.9</v>
      </c>
    </row>
    <row r="218" spans="1:12" ht="12.75">
      <c r="A218" s="132">
        <v>122</v>
      </c>
      <c r="B218" s="132">
        <v>44</v>
      </c>
      <c r="C218" s="132">
        <v>12</v>
      </c>
      <c r="D218" s="132" t="s">
        <v>293</v>
      </c>
      <c r="E218" s="132" t="s">
        <v>207</v>
      </c>
      <c r="F218" s="132">
        <v>5</v>
      </c>
      <c r="G218" s="132" t="s">
        <v>58</v>
      </c>
      <c r="H218" s="132" t="s">
        <v>205</v>
      </c>
      <c r="I218" s="133">
        <v>-1</v>
      </c>
      <c r="J218" s="132">
        <v>-1</v>
      </c>
      <c r="K218" s="133">
        <v>672.1724137931035</v>
      </c>
      <c r="L218" s="135">
        <v>0.9666666666666667</v>
      </c>
    </row>
    <row r="219" spans="1:12" ht="12.75">
      <c r="A219" s="132">
        <v>122</v>
      </c>
      <c r="B219" s="132">
        <v>45</v>
      </c>
      <c r="C219" s="132">
        <v>5</v>
      </c>
      <c r="D219" s="132" t="s">
        <v>246</v>
      </c>
      <c r="E219" s="132" t="s">
        <v>207</v>
      </c>
      <c r="F219" s="132">
        <v>7</v>
      </c>
      <c r="G219" s="132" t="s">
        <v>217</v>
      </c>
      <c r="H219" s="132" t="s">
        <v>212</v>
      </c>
      <c r="I219" s="133">
        <v>1</v>
      </c>
      <c r="J219" s="132">
        <v>0</v>
      </c>
      <c r="K219" s="133">
        <v>560.8846153846154</v>
      </c>
      <c r="L219" s="135">
        <v>0.8666666666666667</v>
      </c>
    </row>
    <row r="220" spans="1:12" ht="12.75">
      <c r="A220" s="132">
        <v>122</v>
      </c>
      <c r="B220" s="132">
        <v>45</v>
      </c>
      <c r="C220" s="132">
        <v>6</v>
      </c>
      <c r="D220" s="132" t="s">
        <v>270</v>
      </c>
      <c r="E220" s="132" t="s">
        <v>55</v>
      </c>
      <c r="F220" s="132">
        <v>1</v>
      </c>
      <c r="G220" s="132" t="s">
        <v>207</v>
      </c>
      <c r="H220" s="132" t="s">
        <v>212</v>
      </c>
      <c r="I220" s="133">
        <v>2</v>
      </c>
      <c r="J220" s="132">
        <v>1</v>
      </c>
      <c r="K220" s="133">
        <v>397.74074074074076</v>
      </c>
      <c r="L220" s="135">
        <v>0.9</v>
      </c>
    </row>
    <row r="221" spans="1:12" ht="12.75">
      <c r="A221" s="132">
        <v>122</v>
      </c>
      <c r="B221" s="132">
        <v>45</v>
      </c>
      <c r="C221" s="132">
        <v>7</v>
      </c>
      <c r="D221" s="132" t="s">
        <v>308</v>
      </c>
      <c r="E221" s="132" t="s">
        <v>55</v>
      </c>
      <c r="F221" s="132">
        <v>3</v>
      </c>
      <c r="G221" s="132" t="s">
        <v>56</v>
      </c>
      <c r="H221" s="132" t="s">
        <v>215</v>
      </c>
      <c r="I221" s="133">
        <v>3</v>
      </c>
      <c r="J221" s="132">
        <v>1</v>
      </c>
      <c r="K221" s="133">
        <v>383.85714285714283</v>
      </c>
      <c r="L221" s="135">
        <v>0.9333333333333333</v>
      </c>
    </row>
    <row r="222" spans="1:12" ht="12.75">
      <c r="A222" s="132">
        <v>122</v>
      </c>
      <c r="B222" s="132">
        <v>45</v>
      </c>
      <c r="C222" s="132">
        <v>8</v>
      </c>
      <c r="D222" s="132" t="s">
        <v>269</v>
      </c>
      <c r="E222" s="132" t="s">
        <v>207</v>
      </c>
      <c r="F222" s="132">
        <v>6</v>
      </c>
      <c r="G222" s="132" t="s">
        <v>214</v>
      </c>
      <c r="H222" s="132" t="s">
        <v>209</v>
      </c>
      <c r="I222" s="133">
        <v>4</v>
      </c>
      <c r="J222" s="132">
        <v>0</v>
      </c>
      <c r="K222" s="133">
        <v>547.2758620689655</v>
      </c>
      <c r="L222" s="135">
        <v>0.9666666666666667</v>
      </c>
    </row>
    <row r="223" spans="1:12" ht="12.75">
      <c r="A223" s="132">
        <v>122</v>
      </c>
      <c r="B223" s="132">
        <v>45</v>
      </c>
      <c r="C223" s="132">
        <v>9</v>
      </c>
      <c r="D223" s="132" t="s">
        <v>231</v>
      </c>
      <c r="E223" s="132" t="s">
        <v>207</v>
      </c>
      <c r="F223" s="132">
        <v>5</v>
      </c>
      <c r="G223" s="132" t="s">
        <v>208</v>
      </c>
      <c r="H223" s="132" t="s">
        <v>215</v>
      </c>
      <c r="I223" s="133">
        <v>5</v>
      </c>
      <c r="J223" s="132">
        <v>0</v>
      </c>
      <c r="K223" s="133">
        <v>594.5</v>
      </c>
      <c r="L223" s="135">
        <v>0.8666666666666667</v>
      </c>
    </row>
    <row r="224" spans="1:12" ht="12.75">
      <c r="A224" s="132">
        <v>122</v>
      </c>
      <c r="B224" s="132">
        <v>45</v>
      </c>
      <c r="C224" s="132">
        <v>10</v>
      </c>
      <c r="D224" s="132" t="s">
        <v>275</v>
      </c>
      <c r="E224" s="132" t="s">
        <v>55</v>
      </c>
      <c r="F224" s="132">
        <v>5</v>
      </c>
      <c r="G224" s="132" t="s">
        <v>58</v>
      </c>
      <c r="H224" s="132" t="s">
        <v>205</v>
      </c>
      <c r="I224" s="133">
        <v>0</v>
      </c>
      <c r="J224" s="132">
        <v>-1</v>
      </c>
      <c r="K224" s="133">
        <v>574.5357142857143</v>
      </c>
      <c r="L224" s="135">
        <v>0.9333333333333333</v>
      </c>
    </row>
    <row r="225" spans="1:12" ht="12.75">
      <c r="A225" s="132">
        <v>122</v>
      </c>
      <c r="B225" s="132">
        <v>45</v>
      </c>
      <c r="C225" s="132">
        <v>11</v>
      </c>
      <c r="D225" s="132" t="s">
        <v>253</v>
      </c>
      <c r="E225" s="132" t="s">
        <v>207</v>
      </c>
      <c r="F225" s="132">
        <v>2</v>
      </c>
      <c r="G225" s="132" t="s">
        <v>58</v>
      </c>
      <c r="H225" s="132" t="s">
        <v>205</v>
      </c>
      <c r="I225" s="133">
        <v>-1</v>
      </c>
      <c r="J225" s="132">
        <v>-1</v>
      </c>
      <c r="K225" s="133">
        <v>597.7586206896551</v>
      </c>
      <c r="L225" s="135">
        <v>0.9666666666666667</v>
      </c>
    </row>
    <row r="226" spans="1:12" ht="12.75">
      <c r="A226" s="132">
        <v>122</v>
      </c>
      <c r="B226" s="132">
        <v>45</v>
      </c>
      <c r="C226" s="132">
        <v>12</v>
      </c>
      <c r="D226" s="132" t="s">
        <v>261</v>
      </c>
      <c r="E226" s="132" t="s">
        <v>55</v>
      </c>
      <c r="F226" s="132">
        <v>2</v>
      </c>
      <c r="G226" s="132" t="s">
        <v>220</v>
      </c>
      <c r="H226" s="132" t="s">
        <v>209</v>
      </c>
      <c r="I226" s="133">
        <v>6</v>
      </c>
      <c r="J226" s="132">
        <v>1</v>
      </c>
      <c r="K226" s="133">
        <v>582.1481481481482</v>
      </c>
      <c r="L226" s="135">
        <v>0.9</v>
      </c>
    </row>
    <row r="227" spans="1:12" ht="12.75">
      <c r="A227" s="132">
        <v>122</v>
      </c>
      <c r="B227" s="132">
        <v>46</v>
      </c>
      <c r="C227" s="132">
        <v>5</v>
      </c>
      <c r="D227" s="132" t="s">
        <v>243</v>
      </c>
      <c r="E227" s="132" t="s">
        <v>207</v>
      </c>
      <c r="F227" s="132">
        <v>5</v>
      </c>
      <c r="G227" s="132" t="s">
        <v>214</v>
      </c>
      <c r="H227" s="132" t="s">
        <v>209</v>
      </c>
      <c r="I227" s="133">
        <v>1</v>
      </c>
      <c r="J227" s="132">
        <v>0</v>
      </c>
      <c r="K227" s="133">
        <v>741.3666666666667</v>
      </c>
      <c r="L227" s="135">
        <v>1</v>
      </c>
    </row>
    <row r="228" spans="1:12" ht="12.75">
      <c r="A228" s="132">
        <v>122</v>
      </c>
      <c r="B228" s="132">
        <v>46</v>
      </c>
      <c r="C228" s="132">
        <v>6</v>
      </c>
      <c r="D228" s="132" t="s">
        <v>270</v>
      </c>
      <c r="E228" s="132" t="s">
        <v>55</v>
      </c>
      <c r="F228" s="132">
        <v>1</v>
      </c>
      <c r="G228" s="132" t="s">
        <v>207</v>
      </c>
      <c r="H228" s="132" t="s">
        <v>212</v>
      </c>
      <c r="I228" s="133">
        <v>2</v>
      </c>
      <c r="J228" s="132">
        <v>0</v>
      </c>
      <c r="K228" s="133">
        <v>500.38461538461536</v>
      </c>
      <c r="L228" s="135">
        <v>0.8666666666666667</v>
      </c>
    </row>
    <row r="229" spans="1:12" ht="12.75">
      <c r="A229" s="132">
        <v>122</v>
      </c>
      <c r="B229" s="132">
        <v>46</v>
      </c>
      <c r="C229" s="132">
        <v>7</v>
      </c>
      <c r="D229" s="132" t="s">
        <v>298</v>
      </c>
      <c r="E229" s="132" t="s">
        <v>55</v>
      </c>
      <c r="F229" s="132">
        <v>2</v>
      </c>
      <c r="G229" s="132" t="s">
        <v>56</v>
      </c>
      <c r="H229" s="132" t="s">
        <v>209</v>
      </c>
      <c r="I229" s="133">
        <v>3</v>
      </c>
      <c r="J229" s="132">
        <v>1</v>
      </c>
      <c r="K229" s="133">
        <v>554.8518518518518</v>
      </c>
      <c r="L229" s="135">
        <v>0.9</v>
      </c>
    </row>
    <row r="230" spans="1:12" ht="12.75">
      <c r="A230" s="132">
        <v>122</v>
      </c>
      <c r="B230" s="132">
        <v>46</v>
      </c>
      <c r="C230" s="132">
        <v>8</v>
      </c>
      <c r="D230" s="132" t="s">
        <v>249</v>
      </c>
      <c r="E230" s="132" t="s">
        <v>207</v>
      </c>
      <c r="F230" s="132">
        <v>6</v>
      </c>
      <c r="G230" s="132" t="s">
        <v>217</v>
      </c>
      <c r="H230" s="132" t="s">
        <v>212</v>
      </c>
      <c r="I230" s="133">
        <v>4</v>
      </c>
      <c r="J230" s="132">
        <v>0</v>
      </c>
      <c r="K230" s="133">
        <v>747.8275862068965</v>
      </c>
      <c r="L230" s="135">
        <v>0.9666666666666667</v>
      </c>
    </row>
    <row r="231" spans="1:12" ht="12.75">
      <c r="A231" s="132">
        <v>122</v>
      </c>
      <c r="B231" s="132">
        <v>46</v>
      </c>
      <c r="C231" s="132">
        <v>9</v>
      </c>
      <c r="D231" s="132" t="s">
        <v>244</v>
      </c>
      <c r="E231" s="132" t="s">
        <v>207</v>
      </c>
      <c r="F231" s="132">
        <v>2</v>
      </c>
      <c r="G231" s="132" t="s">
        <v>208</v>
      </c>
      <c r="H231" s="132" t="s">
        <v>215</v>
      </c>
      <c r="I231" s="133">
        <v>5</v>
      </c>
      <c r="J231" s="132">
        <v>1</v>
      </c>
      <c r="K231" s="133">
        <v>657.8620689655172</v>
      </c>
      <c r="L231" s="135">
        <v>0.9666666666666667</v>
      </c>
    </row>
    <row r="232" spans="1:12" ht="12.75">
      <c r="A232" s="132">
        <v>122</v>
      </c>
      <c r="B232" s="132">
        <v>46</v>
      </c>
      <c r="C232" s="132">
        <v>10</v>
      </c>
      <c r="D232" s="132" t="s">
        <v>219</v>
      </c>
      <c r="E232" s="132" t="s">
        <v>55</v>
      </c>
      <c r="F232" s="132">
        <v>5</v>
      </c>
      <c r="G232" s="132" t="s">
        <v>220</v>
      </c>
      <c r="H232" s="132" t="s">
        <v>215</v>
      </c>
      <c r="I232" s="133">
        <v>6</v>
      </c>
      <c r="J232" s="132">
        <v>1</v>
      </c>
      <c r="K232" s="133">
        <v>609.6666666666666</v>
      </c>
      <c r="L232" s="135">
        <v>0.9</v>
      </c>
    </row>
    <row r="233" spans="1:12" ht="12.75">
      <c r="A233" s="132">
        <v>122</v>
      </c>
      <c r="B233" s="132">
        <v>46</v>
      </c>
      <c r="C233" s="132">
        <v>11</v>
      </c>
      <c r="D233" s="132" t="s">
        <v>305</v>
      </c>
      <c r="E233" s="132" t="s">
        <v>55</v>
      </c>
      <c r="F233" s="132">
        <v>3</v>
      </c>
      <c r="G233" s="132" t="s">
        <v>58</v>
      </c>
      <c r="H233" s="132" t="s">
        <v>205</v>
      </c>
      <c r="I233" s="133">
        <v>0</v>
      </c>
      <c r="J233" s="132">
        <v>-1</v>
      </c>
      <c r="K233" s="133">
        <v>542.7241379310345</v>
      </c>
      <c r="L233" s="135">
        <v>0.9666666666666667</v>
      </c>
    </row>
    <row r="234" spans="1:12" ht="12.75">
      <c r="A234" s="132">
        <v>122</v>
      </c>
      <c r="B234" s="132">
        <v>46</v>
      </c>
      <c r="C234" s="132">
        <v>12</v>
      </c>
      <c r="D234" s="132" t="s">
        <v>309</v>
      </c>
      <c r="E234" s="132" t="s">
        <v>207</v>
      </c>
      <c r="F234" s="132">
        <v>7</v>
      </c>
      <c r="G234" s="132" t="s">
        <v>58</v>
      </c>
      <c r="H234" s="132" t="s">
        <v>205</v>
      </c>
      <c r="I234" s="133">
        <v>-1</v>
      </c>
      <c r="J234" s="132">
        <v>-1</v>
      </c>
      <c r="K234" s="133">
        <v>692.8333333333334</v>
      </c>
      <c r="L234" s="135">
        <v>1</v>
      </c>
    </row>
    <row r="235" spans="1:12" ht="12.75">
      <c r="A235" s="132">
        <v>122</v>
      </c>
      <c r="B235" s="132">
        <v>47</v>
      </c>
      <c r="C235" s="132">
        <v>5</v>
      </c>
      <c r="D235" s="132" t="s">
        <v>226</v>
      </c>
      <c r="E235" s="132" t="s">
        <v>55</v>
      </c>
      <c r="F235" s="132">
        <v>2</v>
      </c>
      <c r="G235" s="132" t="s">
        <v>56</v>
      </c>
      <c r="H235" s="132" t="s">
        <v>212</v>
      </c>
      <c r="I235" s="133">
        <v>1</v>
      </c>
      <c r="J235" s="132">
        <v>1</v>
      </c>
      <c r="K235" s="133">
        <v>436.2857142857143</v>
      </c>
      <c r="L235" s="135">
        <v>0.9333333333333333</v>
      </c>
    </row>
    <row r="236" spans="1:12" ht="12.75">
      <c r="A236" s="132">
        <v>122</v>
      </c>
      <c r="B236" s="132">
        <v>47</v>
      </c>
      <c r="C236" s="132">
        <v>6</v>
      </c>
      <c r="D236" s="132" t="s">
        <v>237</v>
      </c>
      <c r="E236" s="132" t="s">
        <v>207</v>
      </c>
      <c r="F236" s="132">
        <v>2</v>
      </c>
      <c r="G236" s="132" t="s">
        <v>214</v>
      </c>
      <c r="H236" s="132" t="s">
        <v>209</v>
      </c>
      <c r="I236" s="133">
        <v>2</v>
      </c>
      <c r="J236" s="132">
        <v>0</v>
      </c>
      <c r="K236" s="133">
        <v>559.4827586206897</v>
      </c>
      <c r="L236" s="135">
        <v>0.9666666666666667</v>
      </c>
    </row>
    <row r="237" spans="1:12" ht="12.75">
      <c r="A237" s="132">
        <v>122</v>
      </c>
      <c r="B237" s="132">
        <v>47</v>
      </c>
      <c r="C237" s="132">
        <v>7</v>
      </c>
      <c r="D237" s="132" t="s">
        <v>241</v>
      </c>
      <c r="E237" s="132" t="s">
        <v>207</v>
      </c>
      <c r="F237" s="132">
        <v>5</v>
      </c>
      <c r="G237" s="132" t="s">
        <v>208</v>
      </c>
      <c r="H237" s="132" t="s">
        <v>212</v>
      </c>
      <c r="I237" s="133">
        <v>3</v>
      </c>
      <c r="J237" s="132">
        <v>1</v>
      </c>
      <c r="K237" s="133">
        <v>639.7</v>
      </c>
      <c r="L237" s="135">
        <v>1</v>
      </c>
    </row>
    <row r="238" spans="1:12" ht="12.75">
      <c r="A238" s="132">
        <v>122</v>
      </c>
      <c r="B238" s="132">
        <v>47</v>
      </c>
      <c r="C238" s="132">
        <v>8</v>
      </c>
      <c r="D238" s="132" t="s">
        <v>260</v>
      </c>
      <c r="E238" s="132" t="s">
        <v>55</v>
      </c>
      <c r="F238" s="132">
        <v>5</v>
      </c>
      <c r="G238" s="132" t="s">
        <v>58</v>
      </c>
      <c r="H238" s="132" t="s">
        <v>205</v>
      </c>
      <c r="I238" s="133">
        <v>0</v>
      </c>
      <c r="J238" s="132">
        <v>-1</v>
      </c>
      <c r="K238" s="133">
        <v>455.2758620689655</v>
      </c>
      <c r="L238" s="135">
        <v>0.9666666666666667</v>
      </c>
    </row>
    <row r="239" spans="1:12" ht="12.75">
      <c r="A239" s="132">
        <v>122</v>
      </c>
      <c r="B239" s="132">
        <v>47</v>
      </c>
      <c r="C239" s="132">
        <v>9</v>
      </c>
      <c r="D239" s="132" t="s">
        <v>248</v>
      </c>
      <c r="E239" s="132" t="s">
        <v>55</v>
      </c>
      <c r="F239" s="132">
        <v>3</v>
      </c>
      <c r="G239" s="132" t="s">
        <v>207</v>
      </c>
      <c r="H239" s="132" t="s">
        <v>209</v>
      </c>
      <c r="I239" s="133">
        <v>4</v>
      </c>
      <c r="J239" s="132">
        <v>0</v>
      </c>
      <c r="K239" s="133">
        <v>395.73333333333335</v>
      </c>
      <c r="L239" s="135">
        <v>1</v>
      </c>
    </row>
    <row r="240" spans="1:12" ht="12.75">
      <c r="A240" s="132">
        <v>122</v>
      </c>
      <c r="B240" s="132">
        <v>47</v>
      </c>
      <c r="C240" s="132">
        <v>10</v>
      </c>
      <c r="D240" s="132" t="s">
        <v>218</v>
      </c>
      <c r="E240" s="132" t="s">
        <v>207</v>
      </c>
      <c r="F240" s="132">
        <v>7</v>
      </c>
      <c r="G240" s="132" t="s">
        <v>58</v>
      </c>
      <c r="H240" s="132" t="s">
        <v>205</v>
      </c>
      <c r="I240" s="133">
        <v>-1</v>
      </c>
      <c r="J240" s="132">
        <v>-1</v>
      </c>
      <c r="K240" s="133">
        <v>592.4</v>
      </c>
      <c r="L240" s="135">
        <v>1</v>
      </c>
    </row>
    <row r="241" spans="1:12" ht="12.75">
      <c r="A241" s="132">
        <v>122</v>
      </c>
      <c r="B241" s="132">
        <v>47</v>
      </c>
      <c r="C241" s="132">
        <v>11</v>
      </c>
      <c r="D241" s="132" t="s">
        <v>294</v>
      </c>
      <c r="E241" s="132" t="s">
        <v>55</v>
      </c>
      <c r="F241" s="132">
        <v>1</v>
      </c>
      <c r="G241" s="132" t="s">
        <v>220</v>
      </c>
      <c r="H241" s="132" t="s">
        <v>215</v>
      </c>
      <c r="I241" s="133">
        <v>5</v>
      </c>
      <c r="J241" s="132">
        <v>1</v>
      </c>
      <c r="K241" s="133">
        <v>231.89655172413794</v>
      </c>
      <c r="L241" s="135">
        <v>0.9666666666666667</v>
      </c>
    </row>
    <row r="242" spans="1:12" ht="12.75">
      <c r="A242" s="132">
        <v>122</v>
      </c>
      <c r="B242" s="132">
        <v>47</v>
      </c>
      <c r="C242" s="132">
        <v>12</v>
      </c>
      <c r="D242" s="132" t="s">
        <v>225</v>
      </c>
      <c r="E242" s="132" t="s">
        <v>207</v>
      </c>
      <c r="F242" s="132">
        <v>6</v>
      </c>
      <c r="G242" s="132" t="s">
        <v>217</v>
      </c>
      <c r="H242" s="132" t="s">
        <v>215</v>
      </c>
      <c r="I242" s="133">
        <v>6</v>
      </c>
      <c r="J242" s="132">
        <v>1</v>
      </c>
      <c r="K242" s="133">
        <v>567.2068965517242</v>
      </c>
      <c r="L242" s="135">
        <v>0.9666666666666667</v>
      </c>
    </row>
    <row r="243" spans="1:12" ht="12.75">
      <c r="A243" s="132">
        <v>122</v>
      </c>
      <c r="B243" s="132">
        <v>48</v>
      </c>
      <c r="C243" s="132">
        <v>5</v>
      </c>
      <c r="D243" s="132" t="s">
        <v>250</v>
      </c>
      <c r="E243" s="132" t="s">
        <v>207</v>
      </c>
      <c r="F243" s="132">
        <v>7</v>
      </c>
      <c r="G243" s="132" t="s">
        <v>208</v>
      </c>
      <c r="H243" s="132" t="s">
        <v>209</v>
      </c>
      <c r="I243" s="133">
        <v>1</v>
      </c>
      <c r="J243" s="132">
        <v>0</v>
      </c>
      <c r="K243" s="133">
        <v>564.7</v>
      </c>
      <c r="L243" s="135">
        <v>1</v>
      </c>
    </row>
    <row r="244" spans="1:12" ht="12.75">
      <c r="A244" s="132">
        <v>122</v>
      </c>
      <c r="B244" s="132">
        <v>48</v>
      </c>
      <c r="C244" s="132">
        <v>6</v>
      </c>
      <c r="D244" s="132" t="s">
        <v>226</v>
      </c>
      <c r="E244" s="132" t="s">
        <v>55</v>
      </c>
      <c r="F244" s="132">
        <v>2</v>
      </c>
      <c r="G244" s="132" t="s">
        <v>56</v>
      </c>
      <c r="H244" s="132" t="s">
        <v>212</v>
      </c>
      <c r="I244" s="133">
        <v>2</v>
      </c>
      <c r="J244" s="132">
        <v>0</v>
      </c>
      <c r="K244" s="133">
        <v>377.4</v>
      </c>
      <c r="L244" s="135">
        <v>1</v>
      </c>
    </row>
    <row r="245" spans="1:12" ht="12.75">
      <c r="A245" s="132">
        <v>122</v>
      </c>
      <c r="B245" s="132">
        <v>48</v>
      </c>
      <c r="C245" s="132">
        <v>7</v>
      </c>
      <c r="D245" s="132" t="s">
        <v>293</v>
      </c>
      <c r="E245" s="132" t="s">
        <v>207</v>
      </c>
      <c r="F245" s="132">
        <v>5</v>
      </c>
      <c r="G245" s="132" t="s">
        <v>58</v>
      </c>
      <c r="H245" s="132" t="s">
        <v>205</v>
      </c>
      <c r="I245" s="133">
        <v>0</v>
      </c>
      <c r="J245" s="132">
        <v>-1</v>
      </c>
      <c r="K245" s="133">
        <v>580.7037037037037</v>
      </c>
      <c r="L245" s="135">
        <v>0.9</v>
      </c>
    </row>
    <row r="246" spans="1:12" ht="12.75">
      <c r="A246" s="132">
        <v>122</v>
      </c>
      <c r="B246" s="132">
        <v>48</v>
      </c>
      <c r="C246" s="132">
        <v>8</v>
      </c>
      <c r="D246" s="132" t="s">
        <v>238</v>
      </c>
      <c r="E246" s="132" t="s">
        <v>55</v>
      </c>
      <c r="F246" s="132">
        <v>3</v>
      </c>
      <c r="G246" s="132" t="s">
        <v>220</v>
      </c>
      <c r="H246" s="132" t="s">
        <v>209</v>
      </c>
      <c r="I246" s="133">
        <v>3</v>
      </c>
      <c r="J246" s="132">
        <v>0</v>
      </c>
      <c r="K246" s="133">
        <v>335</v>
      </c>
      <c r="L246" s="135">
        <v>0.9</v>
      </c>
    </row>
    <row r="247" spans="1:12" ht="12.75">
      <c r="A247" s="132">
        <v>122</v>
      </c>
      <c r="B247" s="132">
        <v>48</v>
      </c>
      <c r="C247" s="132">
        <v>9</v>
      </c>
      <c r="D247" s="132" t="s">
        <v>227</v>
      </c>
      <c r="E247" s="132" t="s">
        <v>207</v>
      </c>
      <c r="F247" s="132">
        <v>2</v>
      </c>
      <c r="G247" s="132" t="s">
        <v>214</v>
      </c>
      <c r="H247" s="132" t="s">
        <v>212</v>
      </c>
      <c r="I247" s="133">
        <v>4</v>
      </c>
      <c r="J247" s="132">
        <v>0</v>
      </c>
      <c r="K247" s="133">
        <v>563.551724137931</v>
      </c>
      <c r="L247" s="135">
        <v>0.9666666666666667</v>
      </c>
    </row>
    <row r="248" spans="1:12" ht="12.75">
      <c r="A248" s="132">
        <v>122</v>
      </c>
      <c r="B248" s="132">
        <v>48</v>
      </c>
      <c r="C248" s="132">
        <v>10</v>
      </c>
      <c r="D248" s="132" t="s">
        <v>225</v>
      </c>
      <c r="E248" s="132" t="s">
        <v>207</v>
      </c>
      <c r="F248" s="132">
        <v>6</v>
      </c>
      <c r="G248" s="132" t="s">
        <v>217</v>
      </c>
      <c r="H248" s="132" t="s">
        <v>215</v>
      </c>
      <c r="I248" s="133">
        <v>5</v>
      </c>
      <c r="J248" s="132">
        <v>0</v>
      </c>
      <c r="K248" s="133">
        <v>539.3333333333334</v>
      </c>
      <c r="L248" s="135">
        <v>1</v>
      </c>
    </row>
    <row r="249" spans="1:12" ht="12.75">
      <c r="A249" s="132">
        <v>122</v>
      </c>
      <c r="B249" s="132">
        <v>48</v>
      </c>
      <c r="C249" s="132">
        <v>11</v>
      </c>
      <c r="D249" s="132" t="s">
        <v>232</v>
      </c>
      <c r="E249" s="132" t="s">
        <v>55</v>
      </c>
      <c r="F249" s="132">
        <v>1</v>
      </c>
      <c r="G249" s="132" t="s">
        <v>58</v>
      </c>
      <c r="H249" s="132" t="s">
        <v>205</v>
      </c>
      <c r="I249" s="133">
        <v>-1</v>
      </c>
      <c r="J249" s="132">
        <v>-1</v>
      </c>
      <c r="K249" s="133">
        <v>174.7037037037037</v>
      </c>
      <c r="L249" s="135">
        <v>0.9</v>
      </c>
    </row>
    <row r="250" spans="1:12" ht="12.75">
      <c r="A250" s="132">
        <v>122</v>
      </c>
      <c r="B250" s="132">
        <v>48</v>
      </c>
      <c r="C250" s="132">
        <v>12</v>
      </c>
      <c r="D250" s="132" t="s">
        <v>242</v>
      </c>
      <c r="E250" s="132" t="s">
        <v>55</v>
      </c>
      <c r="F250" s="132">
        <v>5</v>
      </c>
      <c r="G250" s="132" t="s">
        <v>207</v>
      </c>
      <c r="H250" s="132" t="s">
        <v>215</v>
      </c>
      <c r="I250" s="133">
        <v>6</v>
      </c>
      <c r="J250" s="132">
        <v>0</v>
      </c>
      <c r="K250" s="133">
        <v>375.9259259259259</v>
      </c>
      <c r="L250" s="135">
        <v>0.9</v>
      </c>
    </row>
    <row r="251" spans="1:12" ht="12.75">
      <c r="A251" s="132">
        <v>122</v>
      </c>
      <c r="B251" s="132">
        <v>49</v>
      </c>
      <c r="C251" s="132">
        <v>5</v>
      </c>
      <c r="D251" s="132" t="s">
        <v>258</v>
      </c>
      <c r="E251" s="132" t="s">
        <v>55</v>
      </c>
      <c r="F251" s="132">
        <v>2</v>
      </c>
      <c r="G251" s="132" t="s">
        <v>220</v>
      </c>
      <c r="H251" s="132" t="s">
        <v>212</v>
      </c>
      <c r="I251" s="133">
        <v>1</v>
      </c>
      <c r="J251" s="132">
        <v>0</v>
      </c>
      <c r="K251" s="133">
        <v>419.37931034482756</v>
      </c>
      <c r="L251" s="135">
        <v>0.9666666666666667</v>
      </c>
    </row>
    <row r="252" spans="1:12" ht="12.75">
      <c r="A252" s="132">
        <v>122</v>
      </c>
      <c r="B252" s="132">
        <v>49</v>
      </c>
      <c r="C252" s="132">
        <v>6</v>
      </c>
      <c r="D252" s="132" t="s">
        <v>250</v>
      </c>
      <c r="E252" s="132" t="s">
        <v>207</v>
      </c>
      <c r="F252" s="132">
        <v>7</v>
      </c>
      <c r="G252" s="132" t="s">
        <v>208</v>
      </c>
      <c r="H252" s="132" t="s">
        <v>209</v>
      </c>
      <c r="I252" s="133">
        <v>2</v>
      </c>
      <c r="J252" s="132">
        <v>1</v>
      </c>
      <c r="K252" s="133">
        <v>547.8965517241379</v>
      </c>
      <c r="L252" s="135">
        <v>0.9666666666666667</v>
      </c>
    </row>
    <row r="253" spans="1:12" ht="12.75">
      <c r="A253" s="132">
        <v>122</v>
      </c>
      <c r="B253" s="132">
        <v>49</v>
      </c>
      <c r="C253" s="132">
        <v>7</v>
      </c>
      <c r="D253" s="132" t="s">
        <v>249</v>
      </c>
      <c r="E253" s="132" t="s">
        <v>207</v>
      </c>
      <c r="F253" s="132">
        <v>6</v>
      </c>
      <c r="G253" s="132" t="s">
        <v>217</v>
      </c>
      <c r="H253" s="132" t="s">
        <v>212</v>
      </c>
      <c r="I253" s="133">
        <v>3</v>
      </c>
      <c r="J253" s="132">
        <v>0</v>
      </c>
      <c r="K253" s="133">
        <v>591.6333333333333</v>
      </c>
      <c r="L253" s="135">
        <v>1</v>
      </c>
    </row>
    <row r="254" spans="1:12" ht="12.75">
      <c r="A254" s="132">
        <v>122</v>
      </c>
      <c r="B254" s="132">
        <v>49</v>
      </c>
      <c r="C254" s="132">
        <v>8</v>
      </c>
      <c r="D254" s="132" t="s">
        <v>257</v>
      </c>
      <c r="E254" s="132" t="s">
        <v>55</v>
      </c>
      <c r="F254" s="132">
        <v>5</v>
      </c>
      <c r="G254" s="132" t="s">
        <v>56</v>
      </c>
      <c r="H254" s="132" t="s">
        <v>209</v>
      </c>
      <c r="I254" s="133">
        <v>4</v>
      </c>
      <c r="J254" s="132">
        <v>0</v>
      </c>
      <c r="K254" s="133">
        <v>386.75</v>
      </c>
      <c r="L254" s="135">
        <v>0.9333333333333333</v>
      </c>
    </row>
    <row r="255" spans="1:12" ht="12.75">
      <c r="A255" s="132">
        <v>122</v>
      </c>
      <c r="B255" s="132">
        <v>49</v>
      </c>
      <c r="C255" s="132">
        <v>9</v>
      </c>
      <c r="D255" s="132" t="s">
        <v>296</v>
      </c>
      <c r="E255" s="132" t="s">
        <v>55</v>
      </c>
      <c r="F255" s="132">
        <v>1</v>
      </c>
      <c r="G255" s="132" t="s">
        <v>58</v>
      </c>
      <c r="H255" s="132" t="s">
        <v>205</v>
      </c>
      <c r="I255" s="133">
        <v>0</v>
      </c>
      <c r="J255" s="132">
        <v>-1</v>
      </c>
      <c r="K255" s="133">
        <v>329.96666666666664</v>
      </c>
      <c r="L255" s="135">
        <v>1</v>
      </c>
    </row>
    <row r="256" spans="1:12" ht="12.75">
      <c r="A256" s="132">
        <v>122</v>
      </c>
      <c r="B256" s="132">
        <v>49</v>
      </c>
      <c r="C256" s="132">
        <v>10</v>
      </c>
      <c r="D256" s="132" t="s">
        <v>291</v>
      </c>
      <c r="E256" s="132" t="s">
        <v>207</v>
      </c>
      <c r="F256" s="132">
        <v>2</v>
      </c>
      <c r="G256" s="132" t="s">
        <v>58</v>
      </c>
      <c r="H256" s="132" t="s">
        <v>205</v>
      </c>
      <c r="I256" s="133">
        <v>-1</v>
      </c>
      <c r="J256" s="132">
        <v>-1</v>
      </c>
      <c r="K256" s="133">
        <v>527.9</v>
      </c>
      <c r="L256" s="135">
        <v>1</v>
      </c>
    </row>
    <row r="257" spans="1:12" ht="12.75">
      <c r="A257" s="132">
        <v>122</v>
      </c>
      <c r="B257" s="132">
        <v>49</v>
      </c>
      <c r="C257" s="132">
        <v>11</v>
      </c>
      <c r="D257" s="132" t="s">
        <v>259</v>
      </c>
      <c r="E257" s="132" t="s">
        <v>55</v>
      </c>
      <c r="F257" s="132">
        <v>3</v>
      </c>
      <c r="G257" s="132" t="s">
        <v>207</v>
      </c>
      <c r="H257" s="132" t="s">
        <v>215</v>
      </c>
      <c r="I257" s="133">
        <v>5</v>
      </c>
      <c r="J257" s="132">
        <v>0</v>
      </c>
      <c r="K257" s="133">
        <v>412.8</v>
      </c>
      <c r="L257" s="135">
        <v>1</v>
      </c>
    </row>
    <row r="258" spans="1:12" ht="12.75">
      <c r="A258" s="132">
        <v>122</v>
      </c>
      <c r="B258" s="132">
        <v>49</v>
      </c>
      <c r="C258" s="132">
        <v>12</v>
      </c>
      <c r="D258" s="132" t="s">
        <v>213</v>
      </c>
      <c r="E258" s="132" t="s">
        <v>207</v>
      </c>
      <c r="F258" s="132">
        <v>5</v>
      </c>
      <c r="G258" s="132" t="s">
        <v>214</v>
      </c>
      <c r="H258" s="132" t="s">
        <v>215</v>
      </c>
      <c r="I258" s="133">
        <v>6</v>
      </c>
      <c r="J258" s="132">
        <v>0</v>
      </c>
      <c r="K258" s="133">
        <v>573.8666666666667</v>
      </c>
      <c r="L258" s="135">
        <v>1</v>
      </c>
    </row>
    <row r="259" spans="1:12" ht="12.75">
      <c r="A259" s="132">
        <v>122</v>
      </c>
      <c r="B259" s="132">
        <v>50</v>
      </c>
      <c r="C259" s="132">
        <v>5</v>
      </c>
      <c r="D259" s="132" t="s">
        <v>306</v>
      </c>
      <c r="E259" s="132" t="s">
        <v>207</v>
      </c>
      <c r="F259" s="132">
        <v>5</v>
      </c>
      <c r="G259" s="132" t="s">
        <v>217</v>
      </c>
      <c r="H259" s="132" t="s">
        <v>209</v>
      </c>
      <c r="I259" s="133">
        <v>1</v>
      </c>
      <c r="J259" s="132">
        <v>1</v>
      </c>
      <c r="K259" s="133">
        <v>508.73333333333335</v>
      </c>
      <c r="L259" s="135">
        <v>1</v>
      </c>
    </row>
    <row r="260" spans="1:12" ht="12.75">
      <c r="A260" s="132">
        <v>122</v>
      </c>
      <c r="B260" s="132">
        <v>50</v>
      </c>
      <c r="C260" s="132">
        <v>6</v>
      </c>
      <c r="D260" s="132" t="s">
        <v>297</v>
      </c>
      <c r="E260" s="132" t="s">
        <v>55</v>
      </c>
      <c r="F260" s="132">
        <v>1</v>
      </c>
      <c r="G260" s="132" t="s">
        <v>220</v>
      </c>
      <c r="H260" s="132" t="s">
        <v>212</v>
      </c>
      <c r="I260" s="133">
        <v>2</v>
      </c>
      <c r="J260" s="132">
        <v>1</v>
      </c>
      <c r="K260" s="133">
        <v>206.67857142857142</v>
      </c>
      <c r="L260" s="135">
        <v>0.9333333333333333</v>
      </c>
    </row>
    <row r="261" spans="1:12" ht="12.75">
      <c r="A261" s="132">
        <v>122</v>
      </c>
      <c r="B261" s="132">
        <v>50</v>
      </c>
      <c r="C261" s="132">
        <v>7</v>
      </c>
      <c r="D261" s="132" t="s">
        <v>264</v>
      </c>
      <c r="E261" s="132" t="s">
        <v>55</v>
      </c>
      <c r="F261" s="132">
        <v>5</v>
      </c>
      <c r="G261" s="132" t="s">
        <v>58</v>
      </c>
      <c r="H261" s="132" t="s">
        <v>205</v>
      </c>
      <c r="I261" s="133">
        <v>0</v>
      </c>
      <c r="J261" s="132">
        <v>-1</v>
      </c>
      <c r="K261" s="133">
        <v>333.85185185185185</v>
      </c>
      <c r="L261" s="135">
        <v>0.9</v>
      </c>
    </row>
    <row r="262" spans="1:12" ht="12.75">
      <c r="A262" s="132">
        <v>122</v>
      </c>
      <c r="B262" s="132">
        <v>50</v>
      </c>
      <c r="C262" s="132">
        <v>8</v>
      </c>
      <c r="D262" s="132" t="s">
        <v>310</v>
      </c>
      <c r="E262" s="132" t="s">
        <v>55</v>
      </c>
      <c r="F262" s="132">
        <v>2</v>
      </c>
      <c r="G262" s="132" t="s">
        <v>207</v>
      </c>
      <c r="H262" s="132" t="s">
        <v>209</v>
      </c>
      <c r="I262" s="133">
        <v>3</v>
      </c>
      <c r="J262" s="132">
        <v>1</v>
      </c>
      <c r="K262" s="133">
        <v>249.85714285714286</v>
      </c>
      <c r="L262" s="135">
        <v>0.9333333333333333</v>
      </c>
    </row>
    <row r="263" spans="1:12" ht="12.75">
      <c r="A263" s="132">
        <v>122</v>
      </c>
      <c r="B263" s="132">
        <v>50</v>
      </c>
      <c r="C263" s="132">
        <v>9</v>
      </c>
      <c r="D263" s="132" t="s">
        <v>300</v>
      </c>
      <c r="E263" s="132" t="s">
        <v>207</v>
      </c>
      <c r="F263" s="132">
        <v>7</v>
      </c>
      <c r="G263" s="132" t="s">
        <v>208</v>
      </c>
      <c r="H263" s="132" t="s">
        <v>212</v>
      </c>
      <c r="I263" s="133">
        <v>4</v>
      </c>
      <c r="J263" s="132">
        <v>1</v>
      </c>
      <c r="K263" s="133">
        <v>494.1</v>
      </c>
      <c r="L263" s="135">
        <v>1</v>
      </c>
    </row>
    <row r="264" spans="1:12" ht="12.75">
      <c r="A264" s="132">
        <v>122</v>
      </c>
      <c r="B264" s="132">
        <v>50</v>
      </c>
      <c r="C264" s="132">
        <v>10</v>
      </c>
      <c r="D264" s="132" t="s">
        <v>311</v>
      </c>
      <c r="E264" s="132" t="s">
        <v>207</v>
      </c>
      <c r="F264" s="132">
        <v>6</v>
      </c>
      <c r="G264" s="132" t="s">
        <v>214</v>
      </c>
      <c r="H264" s="132" t="s">
        <v>215</v>
      </c>
      <c r="I264" s="133">
        <v>5</v>
      </c>
      <c r="J264" s="132">
        <v>0</v>
      </c>
      <c r="K264" s="133">
        <v>489.8666666666667</v>
      </c>
      <c r="L264" s="135">
        <v>1</v>
      </c>
    </row>
    <row r="265" spans="1:12" ht="12.75">
      <c r="A265" s="132">
        <v>122</v>
      </c>
      <c r="B265" s="132">
        <v>50</v>
      </c>
      <c r="C265" s="132">
        <v>11</v>
      </c>
      <c r="D265" s="132" t="s">
        <v>308</v>
      </c>
      <c r="E265" s="132" t="s">
        <v>55</v>
      </c>
      <c r="F265" s="132">
        <v>3</v>
      </c>
      <c r="G265" s="132" t="s">
        <v>56</v>
      </c>
      <c r="H265" s="132" t="s">
        <v>215</v>
      </c>
      <c r="I265" s="133">
        <v>6</v>
      </c>
      <c r="J265" s="132">
        <v>1</v>
      </c>
      <c r="K265" s="133">
        <v>256.1923076923077</v>
      </c>
      <c r="L265" s="135">
        <v>0.8666666666666667</v>
      </c>
    </row>
    <row r="266" spans="1:12" ht="12.75">
      <c r="A266" s="132">
        <v>122</v>
      </c>
      <c r="B266" s="132">
        <v>50</v>
      </c>
      <c r="C266" s="132">
        <v>12</v>
      </c>
      <c r="D266" s="132" t="s">
        <v>253</v>
      </c>
      <c r="E266" s="132" t="s">
        <v>207</v>
      </c>
      <c r="F266" s="132">
        <v>2</v>
      </c>
      <c r="G266" s="132" t="s">
        <v>58</v>
      </c>
      <c r="H266" s="132" t="s">
        <v>205</v>
      </c>
      <c r="I266" s="133">
        <v>-1</v>
      </c>
      <c r="J266" s="132">
        <v>-1</v>
      </c>
      <c r="K266" s="133">
        <v>474.73333333333335</v>
      </c>
      <c r="L266" s="135">
        <v>1</v>
      </c>
    </row>
    <row r="267" spans="1:12" ht="12.75">
      <c r="A267" s="132">
        <v>122</v>
      </c>
      <c r="B267" s="132">
        <v>51</v>
      </c>
      <c r="C267" s="132">
        <v>5</v>
      </c>
      <c r="D267" s="132" t="s">
        <v>211</v>
      </c>
      <c r="E267" s="132" t="s">
        <v>55</v>
      </c>
      <c r="F267" s="132">
        <v>3</v>
      </c>
      <c r="G267" s="132" t="s">
        <v>207</v>
      </c>
      <c r="H267" s="132" t="s">
        <v>212</v>
      </c>
      <c r="I267" s="133">
        <v>1</v>
      </c>
      <c r="J267" s="132">
        <v>0</v>
      </c>
      <c r="K267" s="133">
        <v>415.8333333333333</v>
      </c>
      <c r="L267" s="135">
        <v>1</v>
      </c>
    </row>
    <row r="268" spans="1:12" ht="12.75">
      <c r="A268" s="132">
        <v>122</v>
      </c>
      <c r="B268" s="132">
        <v>51</v>
      </c>
      <c r="C268" s="132">
        <v>6</v>
      </c>
      <c r="D268" s="132" t="s">
        <v>303</v>
      </c>
      <c r="E268" s="132" t="s">
        <v>207</v>
      </c>
      <c r="F268" s="132">
        <v>2</v>
      </c>
      <c r="G268" s="132" t="s">
        <v>58</v>
      </c>
      <c r="H268" s="132" t="s">
        <v>205</v>
      </c>
      <c r="I268" s="133">
        <v>0</v>
      </c>
      <c r="J268" s="132">
        <v>-1</v>
      </c>
      <c r="K268" s="133">
        <v>523.3666666666667</v>
      </c>
      <c r="L268" s="135">
        <v>1</v>
      </c>
    </row>
    <row r="269" spans="1:12" ht="12.75">
      <c r="A269" s="132">
        <v>122</v>
      </c>
      <c r="B269" s="132">
        <v>51</v>
      </c>
      <c r="C269" s="132">
        <v>7</v>
      </c>
      <c r="D269" s="132" t="s">
        <v>306</v>
      </c>
      <c r="E269" s="132" t="s">
        <v>207</v>
      </c>
      <c r="F269" s="132">
        <v>5</v>
      </c>
      <c r="G269" s="132" t="s">
        <v>217</v>
      </c>
      <c r="H269" s="132" t="s">
        <v>209</v>
      </c>
      <c r="I269" s="133">
        <v>2</v>
      </c>
      <c r="J269" s="132">
        <v>1</v>
      </c>
      <c r="K269" s="133">
        <v>524.0333333333333</v>
      </c>
      <c r="L269" s="135">
        <v>1</v>
      </c>
    </row>
    <row r="270" spans="1:12" ht="12.75">
      <c r="A270" s="132">
        <v>122</v>
      </c>
      <c r="B270" s="132">
        <v>51</v>
      </c>
      <c r="C270" s="132">
        <v>8</v>
      </c>
      <c r="D270" s="132" t="s">
        <v>307</v>
      </c>
      <c r="E270" s="132" t="s">
        <v>55</v>
      </c>
      <c r="F270" s="132">
        <v>5</v>
      </c>
      <c r="G270" s="132" t="s">
        <v>58</v>
      </c>
      <c r="H270" s="132" t="s">
        <v>205</v>
      </c>
      <c r="I270" s="133">
        <v>-1</v>
      </c>
      <c r="J270" s="132">
        <v>-1</v>
      </c>
      <c r="K270" s="133">
        <v>332.60714285714283</v>
      </c>
      <c r="L270" s="135">
        <v>0.9333333333333333</v>
      </c>
    </row>
    <row r="271" spans="1:12" ht="12.75">
      <c r="A271" s="132">
        <v>122</v>
      </c>
      <c r="B271" s="132">
        <v>51</v>
      </c>
      <c r="C271" s="132">
        <v>9</v>
      </c>
      <c r="D271" s="132" t="s">
        <v>262</v>
      </c>
      <c r="E271" s="132" t="s">
        <v>207</v>
      </c>
      <c r="F271" s="132">
        <v>7</v>
      </c>
      <c r="G271" s="132" t="s">
        <v>214</v>
      </c>
      <c r="H271" s="132" t="s">
        <v>212</v>
      </c>
      <c r="I271" s="133">
        <v>3</v>
      </c>
      <c r="J271" s="132">
        <v>0</v>
      </c>
      <c r="K271" s="133">
        <v>506.3333333333333</v>
      </c>
      <c r="L271" s="135">
        <v>1</v>
      </c>
    </row>
    <row r="272" spans="1:12" ht="12.75">
      <c r="A272" s="132">
        <v>122</v>
      </c>
      <c r="B272" s="132">
        <v>51</v>
      </c>
      <c r="C272" s="132">
        <v>10</v>
      </c>
      <c r="D272" s="132" t="s">
        <v>292</v>
      </c>
      <c r="E272" s="132" t="s">
        <v>55</v>
      </c>
      <c r="F272" s="132">
        <v>1</v>
      </c>
      <c r="G272" s="132" t="s">
        <v>220</v>
      </c>
      <c r="H272" s="132" t="s">
        <v>209</v>
      </c>
      <c r="I272" s="133">
        <v>4</v>
      </c>
      <c r="J272" s="132">
        <v>1</v>
      </c>
      <c r="K272" s="133">
        <v>223.75862068965517</v>
      </c>
      <c r="L272" s="135">
        <v>0.9666666666666667</v>
      </c>
    </row>
    <row r="273" spans="1:12" ht="12.75">
      <c r="A273" s="132">
        <v>122</v>
      </c>
      <c r="B273" s="132">
        <v>51</v>
      </c>
      <c r="C273" s="132">
        <v>11</v>
      </c>
      <c r="D273" s="132" t="s">
        <v>234</v>
      </c>
      <c r="E273" s="132" t="s">
        <v>55</v>
      </c>
      <c r="F273" s="132">
        <v>2</v>
      </c>
      <c r="G273" s="132" t="s">
        <v>56</v>
      </c>
      <c r="H273" s="132" t="s">
        <v>215</v>
      </c>
      <c r="I273" s="133">
        <v>5</v>
      </c>
      <c r="J273" s="132">
        <v>1</v>
      </c>
      <c r="K273" s="133">
        <v>327.41379310344826</v>
      </c>
      <c r="L273" s="135">
        <v>0.9666666666666667</v>
      </c>
    </row>
    <row r="274" spans="1:12" ht="12.75">
      <c r="A274" s="132">
        <v>122</v>
      </c>
      <c r="B274" s="132">
        <v>51</v>
      </c>
      <c r="C274" s="132">
        <v>12</v>
      </c>
      <c r="D274" s="132" t="s">
        <v>285</v>
      </c>
      <c r="E274" s="132" t="s">
        <v>207</v>
      </c>
      <c r="F274" s="132">
        <v>6</v>
      </c>
      <c r="G274" s="132" t="s">
        <v>208</v>
      </c>
      <c r="H274" s="132" t="s">
        <v>215</v>
      </c>
      <c r="I274" s="133">
        <v>6</v>
      </c>
      <c r="J274" s="132">
        <v>1</v>
      </c>
      <c r="K274" s="133">
        <v>463.4</v>
      </c>
      <c r="L274" s="135">
        <v>1</v>
      </c>
    </row>
    <row r="275" spans="1:12" ht="12.75">
      <c r="A275" s="132">
        <v>122</v>
      </c>
      <c r="B275" s="132">
        <v>52</v>
      </c>
      <c r="C275" s="132">
        <v>5</v>
      </c>
      <c r="D275" s="132" t="s">
        <v>245</v>
      </c>
      <c r="E275" s="132" t="s">
        <v>207</v>
      </c>
      <c r="F275" s="132">
        <v>6</v>
      </c>
      <c r="G275" s="132" t="s">
        <v>58</v>
      </c>
      <c r="H275" s="132" t="s">
        <v>205</v>
      </c>
      <c r="I275" s="133">
        <v>0</v>
      </c>
      <c r="J275" s="132">
        <v>-1</v>
      </c>
      <c r="K275" s="133">
        <v>485.53333333333336</v>
      </c>
      <c r="L275" s="135">
        <v>1</v>
      </c>
    </row>
    <row r="276" spans="1:12" ht="12.75">
      <c r="A276" s="132">
        <v>122</v>
      </c>
      <c r="B276" s="132">
        <v>52</v>
      </c>
      <c r="C276" s="132">
        <v>6</v>
      </c>
      <c r="D276" s="132" t="s">
        <v>255</v>
      </c>
      <c r="E276" s="132" t="s">
        <v>207</v>
      </c>
      <c r="F276" s="132">
        <v>7</v>
      </c>
      <c r="G276" s="132" t="s">
        <v>214</v>
      </c>
      <c r="H276" s="132" t="s">
        <v>215</v>
      </c>
      <c r="I276" s="133">
        <v>1</v>
      </c>
      <c r="J276" s="132">
        <v>0</v>
      </c>
      <c r="K276" s="133">
        <v>432.73333333333335</v>
      </c>
      <c r="L276" s="135">
        <v>1</v>
      </c>
    </row>
    <row r="277" spans="1:12" ht="12.75">
      <c r="A277" s="132">
        <v>122</v>
      </c>
      <c r="B277" s="132">
        <v>52</v>
      </c>
      <c r="C277" s="132">
        <v>7</v>
      </c>
      <c r="D277" s="132" t="s">
        <v>294</v>
      </c>
      <c r="E277" s="132" t="s">
        <v>55</v>
      </c>
      <c r="F277" s="132">
        <v>1</v>
      </c>
      <c r="G277" s="132" t="s">
        <v>220</v>
      </c>
      <c r="H277" s="132" t="s">
        <v>215</v>
      </c>
      <c r="I277" s="133">
        <v>2</v>
      </c>
      <c r="J277" s="132">
        <v>1</v>
      </c>
      <c r="K277" s="133">
        <v>204</v>
      </c>
      <c r="L277" s="135">
        <v>0.9333333333333333</v>
      </c>
    </row>
    <row r="278" spans="1:12" ht="12.75">
      <c r="A278" s="132">
        <v>122</v>
      </c>
      <c r="B278" s="132">
        <v>52</v>
      </c>
      <c r="C278" s="132">
        <v>8</v>
      </c>
      <c r="D278" s="132" t="s">
        <v>304</v>
      </c>
      <c r="E278" s="132" t="s">
        <v>55</v>
      </c>
      <c r="F278" s="132">
        <v>3</v>
      </c>
      <c r="G278" s="132" t="s">
        <v>56</v>
      </c>
      <c r="H278" s="132" t="s">
        <v>212</v>
      </c>
      <c r="I278" s="133">
        <v>3</v>
      </c>
      <c r="J278" s="132">
        <v>0</v>
      </c>
      <c r="K278" s="133">
        <v>366.3</v>
      </c>
      <c r="L278" s="135">
        <v>1</v>
      </c>
    </row>
    <row r="279" spans="1:12" ht="12.75">
      <c r="A279" s="132">
        <v>122</v>
      </c>
      <c r="B279" s="132">
        <v>52</v>
      </c>
      <c r="C279" s="132">
        <v>9</v>
      </c>
      <c r="D279" s="132" t="s">
        <v>275</v>
      </c>
      <c r="E279" s="132" t="s">
        <v>55</v>
      </c>
      <c r="F279" s="132">
        <v>5</v>
      </c>
      <c r="G279" s="132" t="s">
        <v>58</v>
      </c>
      <c r="H279" s="132" t="s">
        <v>205</v>
      </c>
      <c r="I279" s="133">
        <v>-1</v>
      </c>
      <c r="J279" s="132">
        <v>-1</v>
      </c>
      <c r="K279" s="133">
        <v>329.5</v>
      </c>
      <c r="L279" s="135">
        <v>1</v>
      </c>
    </row>
    <row r="280" spans="1:12" ht="12.75">
      <c r="A280" s="132">
        <v>122</v>
      </c>
      <c r="B280" s="132">
        <v>52</v>
      </c>
      <c r="C280" s="132">
        <v>10</v>
      </c>
      <c r="D280" s="132" t="s">
        <v>276</v>
      </c>
      <c r="E280" s="132" t="s">
        <v>207</v>
      </c>
      <c r="F280" s="132">
        <v>2</v>
      </c>
      <c r="G280" s="132" t="s">
        <v>208</v>
      </c>
      <c r="H280" s="132" t="s">
        <v>209</v>
      </c>
      <c r="I280" s="133">
        <v>4</v>
      </c>
      <c r="J280" s="132">
        <v>1</v>
      </c>
      <c r="K280" s="133">
        <v>421.6666666666667</v>
      </c>
      <c r="L280" s="135">
        <v>1</v>
      </c>
    </row>
    <row r="281" spans="1:12" ht="12.75">
      <c r="A281" s="132">
        <v>122</v>
      </c>
      <c r="B281" s="132">
        <v>52</v>
      </c>
      <c r="C281" s="132">
        <v>11</v>
      </c>
      <c r="D281" s="132" t="s">
        <v>312</v>
      </c>
      <c r="E281" s="132" t="s">
        <v>207</v>
      </c>
      <c r="F281" s="132">
        <v>5</v>
      </c>
      <c r="G281" s="132" t="s">
        <v>217</v>
      </c>
      <c r="H281" s="132" t="s">
        <v>212</v>
      </c>
      <c r="I281" s="133">
        <v>5</v>
      </c>
      <c r="J281" s="132">
        <v>1</v>
      </c>
      <c r="K281" s="133">
        <v>469.62068965517244</v>
      </c>
      <c r="L281" s="135">
        <v>0.9666666666666667</v>
      </c>
    </row>
    <row r="282" spans="1:12" ht="12.75">
      <c r="A282" s="132">
        <v>122</v>
      </c>
      <c r="B282" s="132">
        <v>52</v>
      </c>
      <c r="C282" s="132">
        <v>12</v>
      </c>
      <c r="D282" s="132" t="s">
        <v>310</v>
      </c>
      <c r="E282" s="132" t="s">
        <v>55</v>
      </c>
      <c r="F282" s="132">
        <v>2</v>
      </c>
      <c r="G282" s="132" t="s">
        <v>207</v>
      </c>
      <c r="H282" s="132" t="s">
        <v>209</v>
      </c>
      <c r="I282" s="133">
        <v>6</v>
      </c>
      <c r="J282" s="132">
        <v>0</v>
      </c>
      <c r="K282" s="133">
        <v>317.1666666666667</v>
      </c>
      <c r="L282" s="135">
        <v>1</v>
      </c>
    </row>
    <row r="283" spans="1:12" ht="12.75">
      <c r="A283" s="132">
        <v>122</v>
      </c>
      <c r="B283" s="132">
        <v>55</v>
      </c>
      <c r="C283" s="132">
        <v>5</v>
      </c>
      <c r="D283" s="132" t="s">
        <v>292</v>
      </c>
      <c r="E283" s="132" t="s">
        <v>55</v>
      </c>
      <c r="F283" s="132">
        <v>1</v>
      </c>
      <c r="G283" s="132" t="s">
        <v>220</v>
      </c>
      <c r="H283" s="132" t="s">
        <v>209</v>
      </c>
      <c r="I283" s="133">
        <v>1</v>
      </c>
      <c r="J283" s="132">
        <v>0</v>
      </c>
      <c r="K283" s="133">
        <v>172.10714285714286</v>
      </c>
      <c r="L283" s="135">
        <v>0.9333333333333333</v>
      </c>
    </row>
    <row r="284" spans="1:12" ht="12.75">
      <c r="A284" s="132">
        <v>122</v>
      </c>
      <c r="B284" s="132">
        <v>55</v>
      </c>
      <c r="C284" s="132">
        <v>6</v>
      </c>
      <c r="D284" s="132" t="s">
        <v>235</v>
      </c>
      <c r="E284" s="132" t="s">
        <v>55</v>
      </c>
      <c r="F284" s="132">
        <v>2</v>
      </c>
      <c r="G284" s="132" t="s">
        <v>58</v>
      </c>
      <c r="H284" s="132" t="s">
        <v>205</v>
      </c>
      <c r="I284" s="133">
        <v>0</v>
      </c>
      <c r="J284" s="132">
        <v>-1</v>
      </c>
      <c r="K284" s="133">
        <v>488.74074074074076</v>
      </c>
      <c r="L284" s="135">
        <v>0.9</v>
      </c>
    </row>
    <row r="285" spans="1:12" ht="12.75">
      <c r="A285" s="132">
        <v>122</v>
      </c>
      <c r="B285" s="132">
        <v>55</v>
      </c>
      <c r="C285" s="132">
        <v>7</v>
      </c>
      <c r="D285" s="132" t="s">
        <v>306</v>
      </c>
      <c r="E285" s="132" t="s">
        <v>207</v>
      </c>
      <c r="F285" s="132">
        <v>5</v>
      </c>
      <c r="G285" s="132" t="s">
        <v>217</v>
      </c>
      <c r="H285" s="132" t="s">
        <v>209</v>
      </c>
      <c r="I285" s="133">
        <v>2</v>
      </c>
      <c r="J285" s="132">
        <v>1</v>
      </c>
      <c r="K285" s="133">
        <v>539.1</v>
      </c>
      <c r="L285" s="135">
        <v>1</v>
      </c>
    </row>
    <row r="286" spans="1:12" ht="12.75">
      <c r="A286" s="132">
        <v>122</v>
      </c>
      <c r="B286" s="132">
        <v>55</v>
      </c>
      <c r="C286" s="132">
        <v>8</v>
      </c>
      <c r="D286" s="132" t="s">
        <v>295</v>
      </c>
      <c r="E286" s="132" t="s">
        <v>207</v>
      </c>
      <c r="F286" s="132">
        <v>2</v>
      </c>
      <c r="G286" s="132" t="s">
        <v>214</v>
      </c>
      <c r="H286" s="132" t="s">
        <v>215</v>
      </c>
      <c r="I286" s="133">
        <v>3</v>
      </c>
      <c r="J286" s="132">
        <v>0</v>
      </c>
      <c r="K286" s="133">
        <v>471.1666666666667</v>
      </c>
      <c r="L286" s="135">
        <v>1</v>
      </c>
    </row>
    <row r="287" spans="1:12" ht="12.75">
      <c r="A287" s="132">
        <v>122</v>
      </c>
      <c r="B287" s="132">
        <v>55</v>
      </c>
      <c r="C287" s="132">
        <v>9</v>
      </c>
      <c r="D287" s="132" t="s">
        <v>211</v>
      </c>
      <c r="E287" s="132" t="s">
        <v>55</v>
      </c>
      <c r="F287" s="132">
        <v>3</v>
      </c>
      <c r="G287" s="132" t="s">
        <v>207</v>
      </c>
      <c r="H287" s="132" t="s">
        <v>212</v>
      </c>
      <c r="I287" s="133">
        <v>4</v>
      </c>
      <c r="J287" s="132">
        <v>0</v>
      </c>
      <c r="K287" s="133">
        <v>448.6666666666667</v>
      </c>
      <c r="L287" s="135">
        <v>0.9</v>
      </c>
    </row>
    <row r="288" spans="1:12" ht="12.75">
      <c r="A288" s="132">
        <v>122</v>
      </c>
      <c r="B288" s="132">
        <v>55</v>
      </c>
      <c r="C288" s="132">
        <v>10</v>
      </c>
      <c r="D288" s="132" t="s">
        <v>309</v>
      </c>
      <c r="E288" s="132" t="s">
        <v>207</v>
      </c>
      <c r="F288" s="132">
        <v>7</v>
      </c>
      <c r="G288" s="132" t="s">
        <v>58</v>
      </c>
      <c r="H288" s="132" t="s">
        <v>205</v>
      </c>
      <c r="I288" s="133">
        <v>-1</v>
      </c>
      <c r="J288" s="132">
        <v>-1</v>
      </c>
      <c r="K288" s="133">
        <v>522.0714285714286</v>
      </c>
      <c r="L288" s="135">
        <v>0.9333333333333333</v>
      </c>
    </row>
    <row r="289" spans="1:12" ht="12.75">
      <c r="A289" s="132">
        <v>122</v>
      </c>
      <c r="B289" s="132">
        <v>55</v>
      </c>
      <c r="C289" s="132">
        <v>11</v>
      </c>
      <c r="D289" s="132" t="s">
        <v>277</v>
      </c>
      <c r="E289" s="132" t="s">
        <v>55</v>
      </c>
      <c r="F289" s="132">
        <v>5</v>
      </c>
      <c r="G289" s="132" t="s">
        <v>56</v>
      </c>
      <c r="H289" s="132" t="s">
        <v>215</v>
      </c>
      <c r="I289" s="133">
        <v>5</v>
      </c>
      <c r="J289" s="132">
        <v>1</v>
      </c>
      <c r="K289" s="133">
        <v>428.3333333333333</v>
      </c>
      <c r="L289" s="135">
        <v>0.9</v>
      </c>
    </row>
    <row r="290" spans="1:12" ht="12.75">
      <c r="A290" s="132">
        <v>122</v>
      </c>
      <c r="B290" s="132">
        <v>55</v>
      </c>
      <c r="C290" s="132">
        <v>12</v>
      </c>
      <c r="D290" s="132" t="s">
        <v>281</v>
      </c>
      <c r="E290" s="132" t="s">
        <v>207</v>
      </c>
      <c r="F290" s="132">
        <v>6</v>
      </c>
      <c r="G290" s="132" t="s">
        <v>208</v>
      </c>
      <c r="H290" s="132" t="s">
        <v>212</v>
      </c>
      <c r="I290" s="133">
        <v>6</v>
      </c>
      <c r="J290" s="132">
        <v>1</v>
      </c>
      <c r="K290" s="133">
        <v>582.6333333333333</v>
      </c>
      <c r="L290" s="135">
        <v>1</v>
      </c>
    </row>
  </sheetData>
  <mergeCells count="6">
    <mergeCell ref="K1:L1"/>
    <mergeCell ref="M1:W1"/>
    <mergeCell ref="A1:C1"/>
    <mergeCell ref="D1:F1"/>
    <mergeCell ref="G1:H1"/>
    <mergeCell ref="I1:J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 Giorgi</cp:lastModifiedBy>
  <cp:lastPrinted>2007-06-04T16:36:16Z</cp:lastPrinted>
  <dcterms:created xsi:type="dcterms:W3CDTF">2007-06-04T16:30:13Z</dcterms:created>
  <dcterms:modified xsi:type="dcterms:W3CDTF">2008-05-12T18:23:18Z</dcterms:modified>
  <cp:category/>
  <cp:version/>
  <cp:contentType/>
  <cp:contentStatus/>
</cp:coreProperties>
</file>